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600" tabRatio="879" activeTab="0"/>
  </bookViews>
  <sheets>
    <sheet name="Summary " sheetId="1" r:id="rId1"/>
    <sheet name="South" sheetId="2" r:id="rId2"/>
    <sheet name="Balt" sheetId="3" r:id="rId3"/>
    <sheet name="Wash" sheetId="4" r:id="rId4"/>
    <sheet name="West" sheetId="5" r:id="rId5"/>
    <sheet name="DM" sheetId="6" r:id="rId6"/>
    <sheet name="Leader Dev &amp; New Faith" sheetId="7" r:id="rId7"/>
    <sheet name="Young People" sheetId="8" r:id="rId8"/>
    <sheet name="Adv &amp; Action; Abundant Health" sheetId="9" r:id="rId9"/>
    <sheet name="Operations" sheetId="10" r:id="rId10"/>
    <sheet name="Comm" sheetId="11" r:id="rId11"/>
    <sheet name="Finance" sheetId="12" r:id="rId12"/>
    <sheet name="HR Benefits" sheetId="13" r:id="rId13"/>
    <sheet name="Episcopal " sheetId="14" r:id="rId14"/>
  </sheets>
  <definedNames>
    <definedName name="_xlnm.Print_Area" localSheetId="8">'Adv &amp; Action; Abundant Health'!$A$1:$F$53</definedName>
    <definedName name="_xlnm.Print_Area" localSheetId="2">'Balt'!$A$1:$E$28</definedName>
    <definedName name="_xlnm.Print_Area" localSheetId="10">'Comm'!$A$1:$F$25</definedName>
    <definedName name="_xlnm.Print_Area" localSheetId="13">'Episcopal '!$A$1:$G$32</definedName>
    <definedName name="_xlnm.Print_Area" localSheetId="11">'Finance'!$A$1:$F$26</definedName>
    <definedName name="_xlnm.Print_Area" localSheetId="6">'Leader Dev &amp; New Faith'!$A$1:$F$17</definedName>
    <definedName name="_xlnm.Print_Area" localSheetId="9">'Operations'!$A$1:$F$61</definedName>
    <definedName name="_xlnm.Print_Area" localSheetId="1">'South'!$A$1:$E$28</definedName>
    <definedName name="_xlnm.Print_Area" localSheetId="0">'Summary '!$A$1:$G$56</definedName>
    <definedName name="_xlnm.Print_Area" localSheetId="3">'Wash'!$A$1:$E$30</definedName>
    <definedName name="_xlnm.Print_Area" localSheetId="4">'West'!$A$1:$F$28</definedName>
    <definedName name="_xlnm.Print_Titles" localSheetId="10">'Comm'!$1:$1</definedName>
    <definedName name="_xlnm.Print_Titles" localSheetId="13">'Episcopal '!$1:$1</definedName>
    <definedName name="_xlnm.Print_Titles" localSheetId="11">'Finance'!$1:$1</definedName>
    <definedName name="_xlnm.Print_Titles" localSheetId="6">'Leader Dev &amp; New Faith'!$1:$1</definedName>
    <definedName name="_xlnm.Print_Titles" localSheetId="9">'Operations'!$1:$1</definedName>
    <definedName name="_xlnm.Print_Titles" localSheetId="3">'Wash'!$1:$1</definedName>
    <definedName name="_xlnm.Print_Titles" localSheetId="4">'West'!$1:$1</definedName>
  </definedNames>
  <calcPr fullCalcOnLoad="1"/>
</workbook>
</file>

<file path=xl/sharedStrings.xml><?xml version="1.0" encoding="utf-8"?>
<sst xmlns="http://schemas.openxmlformats.org/spreadsheetml/2006/main" count="500" uniqueCount="259">
  <si>
    <t>INCOME</t>
  </si>
  <si>
    <t>EXPENSES</t>
  </si>
  <si>
    <t>Total Salary</t>
  </si>
  <si>
    <t>Contract services</t>
  </si>
  <si>
    <t>Total Benefits</t>
  </si>
  <si>
    <t>Travel</t>
  </si>
  <si>
    <t>Continuing Education</t>
  </si>
  <si>
    <t>Regional Strategy/Program</t>
  </si>
  <si>
    <t>Washington East District</t>
  </si>
  <si>
    <t>Annapolis District</t>
  </si>
  <si>
    <t>Meetings</t>
  </si>
  <si>
    <t>Total Regional Strategy/Program</t>
  </si>
  <si>
    <t>Administration</t>
  </si>
  <si>
    <t>Copying and printing</t>
  </si>
  <si>
    <t>Supplies</t>
  </si>
  <si>
    <t>Postage</t>
  </si>
  <si>
    <t>Cell Phone</t>
  </si>
  <si>
    <t>Total Administration</t>
  </si>
  <si>
    <t>Property and Equipment</t>
  </si>
  <si>
    <t>Equipment</t>
  </si>
  <si>
    <t>Total Property and Equipment</t>
  </si>
  <si>
    <t>Contingency</t>
  </si>
  <si>
    <t>Baltimore Region</t>
  </si>
  <si>
    <t>Contract Services</t>
  </si>
  <si>
    <t>Total Baltimore Region</t>
  </si>
  <si>
    <t>Washington Region</t>
  </si>
  <si>
    <t>Western Region</t>
  </si>
  <si>
    <t>Hope for the City</t>
  </si>
  <si>
    <t>Zimbabwe Partnership</t>
  </si>
  <si>
    <t>South Korea Partnership</t>
  </si>
  <si>
    <t>Latin American Partnership</t>
  </si>
  <si>
    <t>Peace with Justice</t>
  </si>
  <si>
    <t>Native American Ministry</t>
  </si>
  <si>
    <t>Board of Global Ministries Secretary</t>
  </si>
  <si>
    <t>Deaf Ministries</t>
  </si>
  <si>
    <t>Telecommunications</t>
  </si>
  <si>
    <t>Total Personnel</t>
  </si>
  <si>
    <t>World Services</t>
  </si>
  <si>
    <t>Interdenominational Coop</t>
  </si>
  <si>
    <t>African University</t>
  </si>
  <si>
    <t>Black College</t>
  </si>
  <si>
    <t>Ministerial Education Fund</t>
  </si>
  <si>
    <t>Episcopal Fund</t>
  </si>
  <si>
    <t>General Administration</t>
  </si>
  <si>
    <t>Ministerial Education Fund - BWC</t>
  </si>
  <si>
    <t>Board of Laity</t>
  </si>
  <si>
    <t>Discipleship Council</t>
  </si>
  <si>
    <t>Connectional Table</t>
  </si>
  <si>
    <t>Moving Expense</t>
  </si>
  <si>
    <t>Communications</t>
  </si>
  <si>
    <t>Reimbursements</t>
  </si>
  <si>
    <t>Programs and Operations</t>
  </si>
  <si>
    <t>Fees and subscriptions</t>
  </si>
  <si>
    <t>Program supplies</t>
  </si>
  <si>
    <t>Copying</t>
  </si>
  <si>
    <t>Printing</t>
  </si>
  <si>
    <t>Total Communications</t>
  </si>
  <si>
    <t>Retiree Luncheon</t>
  </si>
  <si>
    <t>Strategy and Program</t>
  </si>
  <si>
    <t>Audit</t>
  </si>
  <si>
    <t>Retiree Medical Premiums</t>
  </si>
  <si>
    <t>Interest</t>
  </si>
  <si>
    <t>Bank Fees</t>
  </si>
  <si>
    <t>Sevice Contracts - Accounting Software</t>
  </si>
  <si>
    <t>Episcopacy Committee</t>
  </si>
  <si>
    <t>Human Resources</t>
  </si>
  <si>
    <t>Staff Development</t>
  </si>
  <si>
    <t>Cabinet Budget</t>
  </si>
  <si>
    <t>Program/Retreats</t>
  </si>
  <si>
    <t>Cabinet Strategy</t>
  </si>
  <si>
    <t>Sustentation</t>
  </si>
  <si>
    <t>Bishop's Day Apart</t>
  </si>
  <si>
    <t>Clergy</t>
  </si>
  <si>
    <t>Total Bishop's Day Apart</t>
  </si>
  <si>
    <t>Total Episcopal Office</t>
  </si>
  <si>
    <t>SUMMARY</t>
  </si>
  <si>
    <t>Grants</t>
  </si>
  <si>
    <t>Event Income</t>
  </si>
  <si>
    <t>Publications</t>
  </si>
  <si>
    <t>Individual Gifts</t>
  </si>
  <si>
    <t>Other Income/Sources of Funds</t>
  </si>
  <si>
    <t>TOTAL INCOME</t>
  </si>
  <si>
    <t>EXPENSE</t>
  </si>
  <si>
    <t>DISCIPLESHIP</t>
  </si>
  <si>
    <t>REGIONS</t>
  </si>
  <si>
    <t>TOTAL REGIONS</t>
  </si>
  <si>
    <t>MINISTRY TEAMS</t>
  </si>
  <si>
    <t>TOTAL MINISTRY TEAMS</t>
  </si>
  <si>
    <t>TOTAL DISCIPLESHIP</t>
  </si>
  <si>
    <t>STEWARDSHIP</t>
  </si>
  <si>
    <t>Operations</t>
  </si>
  <si>
    <t>TOTAL STEWARDSHIP</t>
  </si>
  <si>
    <t>EPISCOPAL OFFICE</t>
  </si>
  <si>
    <t>TOTAL OPERATING EXPENSE</t>
  </si>
  <si>
    <t>Grants - New Church Starts</t>
  </si>
  <si>
    <t>Latino/Hispanic Ministry</t>
  </si>
  <si>
    <t>Annual Conference - Sessions</t>
  </si>
  <si>
    <t>Total Operations Administration</t>
  </si>
  <si>
    <t>Conference Secretary</t>
  </si>
  <si>
    <t>Legal</t>
  </si>
  <si>
    <t>Archives</t>
  </si>
  <si>
    <t>Annual Conference Property</t>
  </si>
  <si>
    <t>Taxes/fees</t>
  </si>
  <si>
    <t>Maintenance</t>
  </si>
  <si>
    <t>Capital Expense</t>
  </si>
  <si>
    <t>Utilities</t>
  </si>
  <si>
    <t>Episcopal Residence</t>
  </si>
  <si>
    <t>Total Annual Conference Property</t>
  </si>
  <si>
    <t>Regional Offices</t>
  </si>
  <si>
    <t>Lease</t>
  </si>
  <si>
    <t>Service Contracts</t>
  </si>
  <si>
    <t>Total Regional Offices</t>
  </si>
  <si>
    <t>Episcopal Office Lease</t>
  </si>
  <si>
    <t>Conference Center Costs</t>
  </si>
  <si>
    <t>Office Supplies</t>
  </si>
  <si>
    <t>Maintenance/ Janitorial &amp; Maintenance Contracts</t>
  </si>
  <si>
    <t>Improvements, furnishings</t>
  </si>
  <si>
    <t>Information Technology Costs</t>
  </si>
  <si>
    <t>Software &amp; Development</t>
  </si>
  <si>
    <t>Copiers and Machines</t>
  </si>
  <si>
    <t>Computers and software</t>
  </si>
  <si>
    <t>Total Facilities Management and IT</t>
  </si>
  <si>
    <t>Total Operations</t>
  </si>
  <si>
    <t>Camping Ministry</t>
  </si>
  <si>
    <t>Conference Administration</t>
  </si>
  <si>
    <t>Laity Retiree Benefits</t>
  </si>
  <si>
    <t>Total Western Region</t>
  </si>
  <si>
    <t>Frederick District</t>
  </si>
  <si>
    <t>Conference Center Mortgage</t>
  </si>
  <si>
    <t>Replacement Reserve Fund</t>
  </si>
  <si>
    <t>Strategic Growth Initiatives</t>
  </si>
  <si>
    <t>Personnel</t>
  </si>
  <si>
    <t>#</t>
  </si>
  <si>
    <t>Strategy/Program</t>
  </si>
  <si>
    <t>Total Strategy/Cabinet</t>
  </si>
  <si>
    <t>Operations Administration</t>
  </si>
  <si>
    <t>Total Conference Administration</t>
  </si>
  <si>
    <t>Camp Debt Service</t>
  </si>
  <si>
    <t>Facilities Management and IT</t>
  </si>
  <si>
    <t>Utilities &amp; Service Contracts</t>
  </si>
  <si>
    <t>Total Strategy and Program</t>
  </si>
  <si>
    <t>Total Property &amp; Equipment</t>
  </si>
  <si>
    <t>Total Episcopal Residence</t>
  </si>
  <si>
    <t>#(1%)</t>
  </si>
  <si>
    <t>Greater Washington District</t>
  </si>
  <si>
    <t>Central Maryland District</t>
  </si>
  <si>
    <t>Conference Calls</t>
  </si>
  <si>
    <t>Financial Services Fees</t>
  </si>
  <si>
    <t>Staff Recruitment</t>
  </si>
  <si>
    <t>District Superintendent</t>
  </si>
  <si>
    <t>Department Strategy/Program</t>
  </si>
  <si>
    <t>Total Department Strategy/Program</t>
  </si>
  <si>
    <t>Education Programs Health &amp; Benefits</t>
  </si>
  <si>
    <t>Phone</t>
  </si>
  <si>
    <t>Document Scanning</t>
  </si>
  <si>
    <t>Human Resources Programs:</t>
  </si>
  <si>
    <t>Retiree Programs:</t>
  </si>
  <si>
    <t>Phone &amp; Communication</t>
  </si>
  <si>
    <t>Finance</t>
  </si>
  <si>
    <t>HR/Benefits</t>
  </si>
  <si>
    <t>Total HR/Benefits</t>
  </si>
  <si>
    <t xml:space="preserve">Total Finance </t>
  </si>
  <si>
    <t>Episcopal Office</t>
  </si>
  <si>
    <t xml:space="preserve">Finance </t>
  </si>
  <si>
    <t>Baltimore Suburban District</t>
  </si>
  <si>
    <t>Baltimore Metropolitan District</t>
  </si>
  <si>
    <t>Cumberland/Hagerstown District</t>
  </si>
  <si>
    <t>New Church Start Strategy Development</t>
  </si>
  <si>
    <t>Certified Lay Ministry</t>
  </si>
  <si>
    <t>Operational Hospitality</t>
  </si>
  <si>
    <t>#(21%)</t>
  </si>
  <si>
    <t>Episcopal Discretionary</t>
  </si>
  <si>
    <t>Total Washington Region</t>
  </si>
  <si>
    <t>Benevolence Factor</t>
  </si>
  <si>
    <t>Collection Rate</t>
  </si>
  <si>
    <t>ROCK Event</t>
  </si>
  <si>
    <t>Eurasian Partnership</t>
  </si>
  <si>
    <t>Southern Region</t>
  </si>
  <si>
    <t>Total Southern Region</t>
  </si>
  <si>
    <t>Grants - New Faith Ministries</t>
  </si>
  <si>
    <t xml:space="preserve">General/NEJ Conference </t>
  </si>
  <si>
    <t>Accelerated Mortgage Reserve</t>
  </si>
  <si>
    <t>IT Services</t>
  </si>
  <si>
    <t>#(18%)</t>
  </si>
  <si>
    <t>Discipleship Ministries</t>
  </si>
  <si>
    <t>Leadership Development</t>
  </si>
  <si>
    <t>New Faith Expressions</t>
  </si>
  <si>
    <t>Young People's Ministry</t>
  </si>
  <si>
    <t>Advocacy and Action</t>
  </si>
  <si>
    <t>Abundant Health</t>
  </si>
  <si>
    <t>Total Discipleship Ministries</t>
  </si>
  <si>
    <t xml:space="preserve">TOTAL DISCIPLESHIP MINISTRIES </t>
  </si>
  <si>
    <t>Leadership Development and New Faith Expressions</t>
  </si>
  <si>
    <t>Equitable Compensation</t>
  </si>
  <si>
    <t>Congregational Leadership Development</t>
  </si>
  <si>
    <t>Board of Ordained Ministry</t>
  </si>
  <si>
    <t>Total Leadership Development</t>
  </si>
  <si>
    <t>Trustee Funded Grants - New Church Starts</t>
  </si>
  <si>
    <t>Total New Faith Expressions</t>
  </si>
  <si>
    <t xml:space="preserve">Total Leadership Development </t>
  </si>
  <si>
    <t xml:space="preserve">     and New Faith Expressions</t>
  </si>
  <si>
    <t>Children's Offering and Seminar</t>
  </si>
  <si>
    <t>Campus Ministry</t>
  </si>
  <si>
    <t>Resource Development</t>
  </si>
  <si>
    <t>Total Young People's Ministry</t>
  </si>
  <si>
    <t>Advocacy &amp; Action; Abundant Health</t>
  </si>
  <si>
    <t>Korean Caucus</t>
  </si>
  <si>
    <t>Justice for our Neighbors</t>
  </si>
  <si>
    <t>NEJ Call to Action</t>
  </si>
  <si>
    <t>reCALL Summit</t>
  </si>
  <si>
    <t>Total Advocacy and Action</t>
  </si>
  <si>
    <t>Total Advocacy &amp; Action; Abundant Health</t>
  </si>
  <si>
    <t>Total Abundant Health</t>
  </si>
  <si>
    <t>School of Christian Mission</t>
  </si>
  <si>
    <t>Programs</t>
  </si>
  <si>
    <t>#(25%)</t>
  </si>
  <si>
    <t>#(53%)</t>
  </si>
  <si>
    <t>#(50%)</t>
  </si>
  <si>
    <t>#(80%)</t>
  </si>
  <si>
    <t>#(9%)</t>
  </si>
  <si>
    <t>Conference Insurance</t>
  </si>
  <si>
    <t>Missional Innovation Grants</t>
  </si>
  <si>
    <t>Young Adult Event</t>
  </si>
  <si>
    <t>Youth Worker Retreat</t>
  </si>
  <si>
    <t>Program Support</t>
  </si>
  <si>
    <t>Total Strategy/Program</t>
  </si>
  <si>
    <t>Note:  2019 provides shift in Strategy/Program Funding that includes Missional Innovation Grants to Local Churches.</t>
  </si>
  <si>
    <t>2020 BUDGET</t>
  </si>
  <si>
    <t>***Used to be Apportionments</t>
  </si>
  <si>
    <t>Ecumenical &amp; Interfaith Grants</t>
  </si>
  <si>
    <t>Grants - Advocacy, Rallies &amp; Conferences</t>
  </si>
  <si>
    <t>Grant - Quality of Life Retreats</t>
  </si>
  <si>
    <t>#(82%)</t>
  </si>
  <si>
    <t>#(10%)</t>
  </si>
  <si>
    <t>#(41%)</t>
  </si>
  <si>
    <t>#(29%)</t>
  </si>
  <si>
    <t>MISSION SHARES***</t>
  </si>
  <si>
    <t>NON-MISSION SHARES INCOME</t>
  </si>
  <si>
    <t>TOTAL NON-MISSION SHARES INCOME</t>
  </si>
  <si>
    <t># - Denotes items funded from Non-Mission Share sources</t>
  </si>
  <si>
    <t xml:space="preserve">             Indicates percent non-mission share if less than 100%</t>
  </si>
  <si>
    <t>GENERAL &amp; JURISDICTIONAL MISSION SHARES</t>
  </si>
  <si>
    <t>Northeast Jurisdictional Mission Shares</t>
  </si>
  <si>
    <t xml:space="preserve">     AND MISSION SHARES</t>
  </si>
  <si>
    <t xml:space="preserve">    Note: General Church Mission Shares</t>
  </si>
  <si>
    <t>Total Mission Shares</t>
  </si>
  <si>
    <t>2019 ACTUAL (UNAUDITED)</t>
  </si>
  <si>
    <t>2021 BUDGET</t>
  </si>
  <si>
    <t xml:space="preserve">2021 BUDGET PROPOSED </t>
  </si>
  <si>
    <t>Clergy Care Initiative</t>
  </si>
  <si>
    <t xml:space="preserve">Taxes </t>
  </si>
  <si>
    <t>#(42%)</t>
  </si>
  <si>
    <t>#(22%)</t>
  </si>
  <si>
    <t>#(63%)</t>
  </si>
  <si>
    <t>#(16%)</t>
  </si>
  <si>
    <t>#(33%)</t>
  </si>
  <si>
    <t>#(55%)</t>
  </si>
  <si>
    <t>#(15%)</t>
  </si>
  <si>
    <t>#(7%)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</si>
</sst>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[$-409]dddd\,\ mmmm\ dd\,\ yyyy"/>
    <numFmt numFmtId="167" formatCode="_(* #,##0.0_);_(* \(#,##0.0\);_(* &quot;-&quot;??_);_(@_)"/>
    <numFmt numFmtId="168" formatCode="_(&quot;$&quot;* #,##0_);_(&quot;$&quot;* \(#,##0\);_(&quot;$&quot;* &quot;-&quot;??_);_(@_)"/>
    <numFmt numFmtId="169" formatCode="#,##0.0_);\(#,##0.0\)"/>
    <numFmt numFmtId="170" formatCode="#,##0.000_);\(#,##0.000\)"/>
    <numFmt numFmtId="171" formatCode="#,##0.0000_);\(#,##0.0000\)"/>
    <numFmt numFmtId="172" formatCode="#,##0.00000_);\(#,##0.00000\)"/>
    <numFmt numFmtId="173" formatCode="#,##0.000000_);\(#,##0.000000\)"/>
    <numFmt numFmtId="174" formatCode="#,##0.0000000_);\(#,##0.0000000\)"/>
    <numFmt numFmtId="175" formatCode="#,##0.00000000_);\(#,##0.00000000\)"/>
    <numFmt numFmtId="176" formatCode="#,##0.000000000_);\(#,##0.000000000\)"/>
    <numFmt numFmtId="177" formatCode="0.0000000"/>
    <numFmt numFmtId="178" formatCode="0.000000"/>
    <numFmt numFmtId="179" formatCode="0.00000"/>
    <numFmt numFmtId="180" formatCode="_(* #,##0.0_);_(* \(#,##0.0\);_(* &quot;-&quot;?_);_(@_)"/>
    <numFmt numFmtId="181" formatCode="_(* #,##0.000_);_(* \(#,##0.000\);_(* &quot;-&quot;??_);_(@_)"/>
    <numFmt numFmtId="182" formatCode="_(* #,##0.0000_);_(* \(#,##0.0000\);_(* &quot;-&quot;??_);_(@_)"/>
    <numFmt numFmtId="183" formatCode="#,##0.0"/>
    <numFmt numFmtId="184" formatCode="0.000%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u val="single"/>
      <sz val="12"/>
      <name val="Arial"/>
      <family val="2"/>
    </font>
    <font>
      <sz val="8"/>
      <color indexed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color indexed="14"/>
      <name val="Arial"/>
      <family val="2"/>
    </font>
    <font>
      <b/>
      <sz val="10"/>
      <color indexed="8"/>
      <name val="Calibri"/>
      <family val="2"/>
    </font>
    <font>
      <i/>
      <sz val="8"/>
      <name val="Arial"/>
      <family val="2"/>
    </font>
    <font>
      <i/>
      <sz val="11"/>
      <color indexed="8"/>
      <name val="Calibri"/>
      <family val="2"/>
    </font>
    <font>
      <i/>
      <sz val="9"/>
      <name val="Arial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0" fontId="24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7" fontId="17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164" fontId="18" fillId="0" borderId="0" xfId="43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164" fontId="17" fillId="0" borderId="0" xfId="43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7" fontId="17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64" fontId="17" fillId="0" borderId="0" xfId="43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0" fillId="0" borderId="0" xfId="0" applyBorder="1" applyAlignment="1">
      <alignment/>
    </xf>
    <xf numFmtId="37" fontId="19" fillId="0" borderId="0" xfId="0" applyNumberFormat="1" applyFont="1" applyBorder="1" applyAlignment="1">
      <alignment/>
    </xf>
    <xf numFmtId="37" fontId="19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7" fontId="21" fillId="0" borderId="0" xfId="0" applyNumberFormat="1" applyFont="1" applyFill="1" applyBorder="1" applyAlignment="1">
      <alignment/>
    </xf>
    <xf numFmtId="37" fontId="0" fillId="0" borderId="0" xfId="0" applyNumberFormat="1" applyBorder="1" applyAlignment="1">
      <alignment/>
    </xf>
    <xf numFmtId="0" fontId="0" fillId="24" borderId="0" xfId="0" applyFill="1" applyBorder="1" applyAlignment="1">
      <alignment/>
    </xf>
    <xf numFmtId="0" fontId="29" fillId="24" borderId="0" xfId="0" applyFont="1" applyFill="1" applyBorder="1" applyAlignment="1">
      <alignment/>
    </xf>
    <xf numFmtId="37" fontId="18" fillId="24" borderId="0" xfId="0" applyNumberFormat="1" applyFont="1" applyFill="1" applyBorder="1" applyAlignment="1">
      <alignment horizontal="center" wrapText="1"/>
    </xf>
    <xf numFmtId="4" fontId="0" fillId="24" borderId="0" xfId="0" applyNumberFormat="1" applyFill="1" applyBorder="1" applyAlignment="1">
      <alignment/>
    </xf>
    <xf numFmtId="0" fontId="17" fillId="24" borderId="0" xfId="0" applyFont="1" applyFill="1" applyBorder="1" applyAlignment="1">
      <alignment/>
    </xf>
    <xf numFmtId="10" fontId="24" fillId="24" borderId="0" xfId="0" applyNumberFormat="1" applyFont="1" applyFill="1" applyBorder="1" applyAlignment="1">
      <alignment horizontal="center"/>
    </xf>
    <xf numFmtId="0" fontId="24" fillId="24" borderId="0" xfId="42" applyFont="1" applyFill="1" applyBorder="1" applyAlignment="1">
      <alignment horizontal="left"/>
      <protection/>
    </xf>
    <xf numFmtId="3" fontId="22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 horizontal="left"/>
    </xf>
    <xf numFmtId="3" fontId="24" fillId="24" borderId="0" xfId="0" applyNumberFormat="1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24" fillId="24" borderId="0" xfId="0" applyFont="1" applyFill="1" applyBorder="1" applyAlignment="1">
      <alignment/>
    </xf>
    <xf numFmtId="0" fontId="23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3" fontId="31" fillId="24" borderId="0" xfId="0" applyNumberFormat="1" applyFont="1" applyFill="1" applyBorder="1" applyAlignment="1">
      <alignment/>
    </xf>
    <xf numFmtId="164" fontId="24" fillId="24" borderId="0" xfId="43" applyNumberFormat="1" applyFont="1" applyFill="1" applyBorder="1" applyAlignment="1">
      <alignment/>
    </xf>
    <xf numFmtId="37" fontId="17" fillId="24" borderId="0" xfId="0" applyNumberFormat="1" applyFont="1" applyFill="1" applyBorder="1" applyAlignment="1">
      <alignment/>
    </xf>
    <xf numFmtId="0" fontId="20" fillId="24" borderId="0" xfId="0" applyFont="1" applyFill="1" applyBorder="1" applyAlignment="1">
      <alignment horizontal="center"/>
    </xf>
    <xf numFmtId="37" fontId="19" fillId="24" borderId="0" xfId="0" applyNumberFormat="1" applyFont="1" applyFill="1" applyAlignment="1">
      <alignment/>
    </xf>
    <xf numFmtId="164" fontId="17" fillId="24" borderId="0" xfId="43" applyNumberFormat="1" applyFont="1" applyFill="1" applyAlignment="1">
      <alignment/>
    </xf>
    <xf numFmtId="37" fontId="17" fillId="24" borderId="0" xfId="0" applyNumberFormat="1" applyFont="1" applyFill="1" applyAlignment="1">
      <alignment/>
    </xf>
    <xf numFmtId="0" fontId="21" fillId="24" borderId="0" xfId="0" applyFont="1" applyFill="1" applyBorder="1" applyAlignment="1">
      <alignment/>
    </xf>
    <xf numFmtId="164" fontId="17" fillId="24" borderId="0" xfId="43" applyNumberFormat="1" applyFont="1" applyFill="1" applyBorder="1" applyAlignment="1">
      <alignment/>
    </xf>
    <xf numFmtId="37" fontId="18" fillId="24" borderId="0" xfId="0" applyNumberFormat="1" applyFont="1" applyFill="1" applyBorder="1" applyAlignment="1">
      <alignment/>
    </xf>
    <xf numFmtId="164" fontId="18" fillId="24" borderId="0" xfId="43" applyNumberFormat="1" applyFont="1" applyFill="1" applyBorder="1" applyAlignment="1">
      <alignment/>
    </xf>
    <xf numFmtId="37" fontId="21" fillId="24" borderId="0" xfId="0" applyNumberFormat="1" applyFont="1" applyFill="1" applyAlignment="1">
      <alignment/>
    </xf>
    <xf numFmtId="164" fontId="18" fillId="24" borderId="0" xfId="43" applyNumberFormat="1" applyFont="1" applyFill="1" applyAlignment="1">
      <alignment/>
    </xf>
    <xf numFmtId="37" fontId="18" fillId="24" borderId="0" xfId="0" applyNumberFormat="1" applyFont="1" applyFill="1" applyAlignment="1">
      <alignment/>
    </xf>
    <xf numFmtId="164" fontId="17" fillId="24" borderId="0" xfId="43" applyNumberFormat="1" applyFont="1" applyFill="1" applyBorder="1" applyAlignment="1">
      <alignment/>
    </xf>
    <xf numFmtId="37" fontId="17" fillId="24" borderId="0" xfId="43" applyNumberFormat="1" applyFont="1" applyFill="1" applyBorder="1" applyAlignment="1">
      <alignment/>
    </xf>
    <xf numFmtId="37" fontId="18" fillId="24" borderId="0" xfId="43" applyNumberFormat="1" applyFont="1" applyFill="1" applyBorder="1" applyAlignment="1">
      <alignment/>
    </xf>
    <xf numFmtId="0" fontId="19" fillId="24" borderId="0" xfId="0" applyFont="1" applyFill="1" applyBorder="1" applyAlignment="1">
      <alignment/>
    </xf>
    <xf numFmtId="43" fontId="19" fillId="24" borderId="0" xfId="43" applyFont="1" applyFill="1" applyBorder="1" applyAlignment="1">
      <alignment/>
    </xf>
    <xf numFmtId="0" fontId="18" fillId="24" borderId="0" xfId="0" applyFont="1" applyFill="1" applyBorder="1" applyAlignment="1">
      <alignment horizontal="left" indent="2"/>
    </xf>
    <xf numFmtId="3" fontId="18" fillId="24" borderId="0" xfId="0" applyNumberFormat="1" applyFont="1" applyFill="1" applyBorder="1" applyAlignment="1">
      <alignment horizontal="left" indent="2"/>
    </xf>
    <xf numFmtId="164" fontId="17" fillId="24" borderId="0" xfId="0" applyNumberFormat="1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37" fontId="17" fillId="24" borderId="0" xfId="0" applyNumberFormat="1" applyFont="1" applyFill="1" applyBorder="1" applyAlignment="1">
      <alignment horizontal="center" wrapText="1"/>
    </xf>
    <xf numFmtId="164" fontId="27" fillId="24" borderId="0" xfId="43" applyNumberFormat="1" applyFont="1" applyFill="1" applyBorder="1" applyAlignment="1">
      <alignment/>
    </xf>
    <xf numFmtId="37" fontId="25" fillId="24" borderId="10" xfId="0" applyNumberFormat="1" applyFont="1" applyFill="1" applyBorder="1" applyAlignment="1">
      <alignment/>
    </xf>
    <xf numFmtId="37" fontId="19" fillId="24" borderId="0" xfId="0" applyNumberFormat="1" applyFont="1" applyFill="1" applyBorder="1" applyAlignment="1">
      <alignment/>
    </xf>
    <xf numFmtId="37" fontId="21" fillId="24" borderId="0" xfId="0" applyNumberFormat="1" applyFont="1" applyFill="1" applyBorder="1" applyAlignment="1">
      <alignment/>
    </xf>
    <xf numFmtId="3" fontId="18" fillId="24" borderId="0" xfId="0" applyNumberFormat="1" applyFont="1" applyFill="1" applyBorder="1" applyAlignment="1">
      <alignment/>
    </xf>
    <xf numFmtId="3" fontId="17" fillId="24" borderId="0" xfId="0" applyNumberFormat="1" applyFont="1" applyFill="1" applyBorder="1" applyAlignment="1">
      <alignment/>
    </xf>
    <xf numFmtId="37" fontId="30" fillId="24" borderId="0" xfId="0" applyNumberFormat="1" applyFont="1" applyFill="1" applyBorder="1" applyAlignment="1">
      <alignment/>
    </xf>
    <xf numFmtId="37" fontId="29" fillId="24" borderId="0" xfId="0" applyNumberFormat="1" applyFont="1" applyFill="1" applyBorder="1" applyAlignment="1">
      <alignment/>
    </xf>
    <xf numFmtId="37" fontId="17" fillId="24" borderId="0" xfId="43" applyNumberFormat="1" applyFont="1" applyFill="1" applyBorder="1" applyAlignment="1">
      <alignment horizontal="right"/>
    </xf>
    <xf numFmtId="0" fontId="40" fillId="0" borderId="0" xfId="0" applyFont="1" applyFill="1" applyBorder="1" applyAlignment="1">
      <alignment/>
    </xf>
    <xf numFmtId="0" fontId="18" fillId="25" borderId="0" xfId="0" applyFont="1" applyFill="1" applyBorder="1" applyAlignment="1">
      <alignment horizontal="center" wrapText="1"/>
    </xf>
    <xf numFmtId="37" fontId="17" fillId="25" borderId="0" xfId="0" applyNumberFormat="1" applyFont="1" applyFill="1" applyBorder="1" applyAlignment="1">
      <alignment/>
    </xf>
    <xf numFmtId="3" fontId="24" fillId="24" borderId="0" xfId="43" applyNumberFormat="1" applyFont="1" applyFill="1" applyBorder="1" applyAlignment="1">
      <alignment/>
    </xf>
    <xf numFmtId="184" fontId="24" fillId="24" borderId="0" xfId="0" applyNumberFormat="1" applyFont="1" applyFill="1" applyBorder="1" applyAlignment="1">
      <alignment horizontal="center"/>
    </xf>
    <xf numFmtId="37" fontId="25" fillId="24" borderId="0" xfId="0" applyNumberFormat="1" applyFont="1" applyFill="1" applyBorder="1" applyAlignment="1">
      <alignment/>
    </xf>
    <xf numFmtId="37" fontId="29" fillId="25" borderId="0" xfId="0" applyNumberFormat="1" applyFont="1" applyFill="1" applyBorder="1" applyAlignment="1">
      <alignment/>
    </xf>
    <xf numFmtId="0" fontId="24" fillId="25" borderId="0" xfId="0" applyFont="1" applyFill="1" applyBorder="1" applyAlignment="1">
      <alignment/>
    </xf>
    <xf numFmtId="0" fontId="21" fillId="25" borderId="0" xfId="0" applyFont="1" applyFill="1" applyBorder="1" applyAlignment="1">
      <alignment/>
    </xf>
    <xf numFmtId="0" fontId="17" fillId="25" borderId="0" xfId="0" applyFont="1" applyFill="1" applyBorder="1" applyAlignment="1">
      <alignment/>
    </xf>
    <xf numFmtId="37" fontId="18" fillId="25" borderId="0" xfId="0" applyNumberFormat="1" applyFont="1" applyFill="1" applyBorder="1" applyAlignment="1">
      <alignment horizontal="center" wrapText="1"/>
    </xf>
    <xf numFmtId="37" fontId="17" fillId="25" borderId="0" xfId="43" applyNumberFormat="1" applyFont="1" applyFill="1" applyBorder="1" applyAlignment="1">
      <alignment/>
    </xf>
    <xf numFmtId="37" fontId="17" fillId="25" borderId="0" xfId="43" applyNumberFormat="1" applyFont="1" applyFill="1" applyBorder="1" applyAlignment="1">
      <alignment horizontal="right"/>
    </xf>
    <xf numFmtId="0" fontId="18" fillId="25" borderId="0" xfId="0" applyFont="1" applyFill="1" applyBorder="1" applyAlignment="1">
      <alignment/>
    </xf>
    <xf numFmtId="37" fontId="18" fillId="25" borderId="0" xfId="43" applyNumberFormat="1" applyFont="1" applyFill="1" applyBorder="1" applyAlignment="1">
      <alignment/>
    </xf>
    <xf numFmtId="37" fontId="18" fillId="25" borderId="0" xfId="0" applyNumberFormat="1" applyFont="1" applyFill="1" applyBorder="1" applyAlignment="1">
      <alignment/>
    </xf>
    <xf numFmtId="37" fontId="21" fillId="25" borderId="0" xfId="0" applyNumberFormat="1" applyFont="1" applyFill="1" applyBorder="1" applyAlignment="1">
      <alignment/>
    </xf>
    <xf numFmtId="164" fontId="18" fillId="25" borderId="0" xfId="43" applyNumberFormat="1" applyFont="1" applyFill="1" applyBorder="1" applyAlignment="1">
      <alignment/>
    </xf>
    <xf numFmtId="0" fontId="32" fillId="24" borderId="0" xfId="0" applyFont="1" applyFill="1" applyBorder="1" applyAlignment="1">
      <alignment/>
    </xf>
    <xf numFmtId="0" fontId="33" fillId="24" borderId="0" xfId="0" applyFont="1" applyFill="1" applyBorder="1" applyAlignment="1">
      <alignment/>
    </xf>
    <xf numFmtId="3" fontId="34" fillId="24" borderId="0" xfId="0" applyNumberFormat="1" applyFont="1" applyFill="1" applyBorder="1" applyAlignment="1">
      <alignment/>
    </xf>
    <xf numFmtId="37" fontId="19" fillId="25" borderId="0" xfId="0" applyNumberFormat="1" applyFont="1" applyFill="1" applyBorder="1" applyAlignment="1">
      <alignment/>
    </xf>
    <xf numFmtId="0" fontId="17" fillId="25" borderId="0" xfId="0" applyFont="1" applyFill="1" applyBorder="1" applyAlignment="1">
      <alignment horizontal="left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Headers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H46" sqref="H46"/>
    </sheetView>
  </sheetViews>
  <sheetFormatPr defaultColWidth="9.140625" defaultRowHeight="15"/>
  <cols>
    <col min="1" max="3" width="9.140625" style="12" customWidth="1"/>
    <col min="4" max="4" width="12.7109375" style="12" customWidth="1"/>
    <col min="5" max="5" width="12.28125" style="12" customWidth="1"/>
    <col min="6" max="7" width="13.28125" style="12" customWidth="1"/>
    <col min="8" max="8" width="12.140625" style="12" customWidth="1"/>
    <col min="9" max="9" width="9.8515625" style="12" bestFit="1" customWidth="1"/>
    <col min="10" max="16384" width="9.140625" style="12" customWidth="1"/>
  </cols>
  <sheetData>
    <row r="1" spans="1:11" ht="29.25" customHeight="1">
      <c r="A1" s="19" t="s">
        <v>75</v>
      </c>
      <c r="C1" s="18"/>
      <c r="D1" s="18"/>
      <c r="E1" s="67" t="s">
        <v>246</v>
      </c>
      <c r="F1" s="20" t="s">
        <v>227</v>
      </c>
      <c r="G1" s="20" t="s">
        <v>247</v>
      </c>
      <c r="H1" s="66"/>
      <c r="I1" s="66"/>
      <c r="J1" s="66"/>
      <c r="K1" s="66"/>
    </row>
    <row r="2" spans="1:7" ht="15">
      <c r="A2" s="21"/>
      <c r="B2" s="26" t="s">
        <v>173</v>
      </c>
      <c r="C2" s="18"/>
      <c r="D2" s="18"/>
      <c r="E2" s="70">
        <v>0.176</v>
      </c>
      <c r="F2" s="70">
        <v>0.176</v>
      </c>
      <c r="G2" s="70">
        <v>0.1755</v>
      </c>
    </row>
    <row r="3" spans="1:7" ht="15">
      <c r="A3" s="18"/>
      <c r="B3" s="26" t="s">
        <v>174</v>
      </c>
      <c r="C3" s="18"/>
      <c r="D3" s="18"/>
      <c r="E3" s="23">
        <v>0.92</v>
      </c>
      <c r="F3" s="23">
        <v>0.91</v>
      </c>
      <c r="G3" s="23">
        <v>0.875</v>
      </c>
    </row>
    <row r="4" spans="1:7" ht="15">
      <c r="A4" s="24" t="s">
        <v>0</v>
      </c>
      <c r="B4" s="18"/>
      <c r="C4" s="18"/>
      <c r="D4" s="18"/>
      <c r="E4" s="25"/>
      <c r="F4" s="25"/>
      <c r="G4" s="25"/>
    </row>
    <row r="5" spans="1:7" ht="15">
      <c r="A5" s="18"/>
      <c r="B5" s="26" t="s">
        <v>236</v>
      </c>
      <c r="C5" s="18"/>
      <c r="D5" s="18"/>
      <c r="E5" s="27">
        <v>13745976</v>
      </c>
      <c r="F5" s="27">
        <v>14048165</v>
      </c>
      <c r="G5" s="27">
        <v>13034887</v>
      </c>
    </row>
    <row r="6" spans="1:7" ht="15">
      <c r="A6" s="18"/>
      <c r="B6" s="26"/>
      <c r="C6" s="18"/>
      <c r="D6" s="18"/>
      <c r="E6" s="25"/>
      <c r="F6" s="25"/>
      <c r="G6" s="25"/>
    </row>
    <row r="7" spans="1:7" ht="15">
      <c r="A7" s="18"/>
      <c r="B7" s="26" t="s">
        <v>237</v>
      </c>
      <c r="C7" s="18"/>
      <c r="D7" s="18"/>
      <c r="E7" s="25"/>
      <c r="F7" s="25"/>
      <c r="G7" s="25"/>
    </row>
    <row r="8" spans="1:9" ht="15">
      <c r="A8" s="18"/>
      <c r="B8" s="26" t="s">
        <v>76</v>
      </c>
      <c r="C8" s="18"/>
      <c r="D8" s="18"/>
      <c r="E8" s="25">
        <v>106252</v>
      </c>
      <c r="F8" s="25">
        <v>239100</v>
      </c>
      <c r="G8" s="25">
        <v>227300</v>
      </c>
      <c r="I8" s="4"/>
    </row>
    <row r="9" spans="1:7" ht="15">
      <c r="A9" s="18"/>
      <c r="B9" s="26" t="s">
        <v>77</v>
      </c>
      <c r="C9" s="18"/>
      <c r="D9" s="18"/>
      <c r="E9" s="25">
        <v>2176864</v>
      </c>
      <c r="F9" s="25">
        <v>2232045</v>
      </c>
      <c r="G9" s="25">
        <v>2263462</v>
      </c>
    </row>
    <row r="10" spans="1:7" ht="15">
      <c r="A10" s="18"/>
      <c r="B10" s="26" t="s">
        <v>78</v>
      </c>
      <c r="C10" s="18"/>
      <c r="D10" s="18"/>
      <c r="E10" s="25">
        <v>17281</v>
      </c>
      <c r="F10" s="25">
        <v>4100</v>
      </c>
      <c r="G10" s="25">
        <v>4100</v>
      </c>
    </row>
    <row r="11" spans="1:7" ht="15">
      <c r="A11" s="18"/>
      <c r="B11" s="26" t="s">
        <v>79</v>
      </c>
      <c r="C11" s="18"/>
      <c r="D11" s="18"/>
      <c r="E11" s="25">
        <v>6982</v>
      </c>
      <c r="F11" s="25">
        <v>0</v>
      </c>
      <c r="G11" s="25">
        <v>0</v>
      </c>
    </row>
    <row r="12" spans="1:7" ht="15">
      <c r="A12" s="18"/>
      <c r="B12" s="26" t="s">
        <v>50</v>
      </c>
      <c r="C12" s="18"/>
      <c r="D12" s="18"/>
      <c r="E12" s="25">
        <v>48583</v>
      </c>
      <c r="F12" s="25">
        <v>97600</v>
      </c>
      <c r="G12" s="25">
        <v>100000</v>
      </c>
    </row>
    <row r="13" spans="1:7" ht="15">
      <c r="A13" s="18"/>
      <c r="B13" s="26" t="s">
        <v>80</v>
      </c>
      <c r="C13" s="18"/>
      <c r="D13" s="18"/>
      <c r="E13" s="25">
        <f>1699931+21000</f>
        <v>1720931</v>
      </c>
      <c r="F13" s="25">
        <f>1949504+21000</f>
        <v>1970504</v>
      </c>
      <c r="G13" s="25">
        <f>1999504+21000</f>
        <v>2020504</v>
      </c>
    </row>
    <row r="14" spans="1:7" ht="15">
      <c r="A14" s="18"/>
      <c r="B14" s="28" t="s">
        <v>61</v>
      </c>
      <c r="C14" s="18"/>
      <c r="D14" s="18"/>
      <c r="E14" s="25">
        <v>56168</v>
      </c>
      <c r="F14" s="25">
        <v>50000</v>
      </c>
      <c r="G14" s="25">
        <v>50000</v>
      </c>
    </row>
    <row r="15" spans="1:9" ht="15">
      <c r="A15" s="29"/>
      <c r="B15" s="26" t="s">
        <v>238</v>
      </c>
      <c r="C15" s="18"/>
      <c r="D15" s="18"/>
      <c r="E15" s="27">
        <f>SUM(E8:E14)</f>
        <v>4133061</v>
      </c>
      <c r="F15" s="27">
        <f>SUM(F8:F14)</f>
        <v>4593349</v>
      </c>
      <c r="G15" s="27">
        <f>SUM(G8:G14)</f>
        <v>4665366</v>
      </c>
      <c r="H15" s="17"/>
      <c r="I15" s="17"/>
    </row>
    <row r="16" spans="1:7" ht="15">
      <c r="A16" s="18"/>
      <c r="B16" s="22"/>
      <c r="C16" s="18"/>
      <c r="D16" s="18"/>
      <c r="E16" s="25"/>
      <c r="F16" s="25"/>
      <c r="G16" s="25"/>
    </row>
    <row r="17" spans="1:7" ht="15">
      <c r="A17" s="30" t="s">
        <v>81</v>
      </c>
      <c r="B17" s="28"/>
      <c r="C17" s="18"/>
      <c r="D17" s="18"/>
      <c r="E17" s="27">
        <f>E5+E15</f>
        <v>17879037</v>
      </c>
      <c r="F17" s="27">
        <f>F5+F15</f>
        <v>18641514</v>
      </c>
      <c r="G17" s="27">
        <f>G5+G15</f>
        <v>17700253</v>
      </c>
    </row>
    <row r="18" spans="1:7" ht="15">
      <c r="A18" s="18"/>
      <c r="B18" s="22"/>
      <c r="C18" s="18"/>
      <c r="D18" s="18"/>
      <c r="E18" s="25"/>
      <c r="F18" s="25"/>
      <c r="G18" s="25"/>
    </row>
    <row r="19" spans="1:7" ht="15">
      <c r="A19" s="30" t="s">
        <v>82</v>
      </c>
      <c r="B19" s="22"/>
      <c r="C19" s="18"/>
      <c r="D19" s="18"/>
      <c r="E19" s="25"/>
      <c r="F19" s="25"/>
      <c r="G19" s="25"/>
    </row>
    <row r="20" spans="1:7" ht="15">
      <c r="A20" s="31" t="s">
        <v>83</v>
      </c>
      <c r="B20" s="32"/>
      <c r="C20" s="18"/>
      <c r="D20" s="18"/>
      <c r="E20" s="25"/>
      <c r="F20" s="25"/>
      <c r="G20" s="25"/>
    </row>
    <row r="21" spans="1:7" ht="15">
      <c r="A21" s="18"/>
      <c r="B21" s="28" t="s">
        <v>84</v>
      </c>
      <c r="C21" s="18"/>
      <c r="D21" s="18"/>
      <c r="E21" s="25"/>
      <c r="F21" s="25"/>
      <c r="G21" s="25"/>
    </row>
    <row r="22" spans="1:7" ht="15">
      <c r="A22" s="18"/>
      <c r="B22" s="22" t="s">
        <v>177</v>
      </c>
      <c r="C22" s="18"/>
      <c r="D22" s="18"/>
      <c r="E22" s="25">
        <v>506962</v>
      </c>
      <c r="F22" s="25">
        <v>563246</v>
      </c>
      <c r="G22" s="25">
        <f>South!E28</f>
        <v>560342</v>
      </c>
    </row>
    <row r="23" spans="1:7" ht="15">
      <c r="A23" s="18"/>
      <c r="B23" s="22" t="s">
        <v>22</v>
      </c>
      <c r="C23" s="18"/>
      <c r="D23" s="18"/>
      <c r="E23" s="25">
        <v>534577</v>
      </c>
      <c r="F23" s="25">
        <v>562296</v>
      </c>
      <c r="G23" s="25">
        <f>Balt!E28</f>
        <v>561192</v>
      </c>
    </row>
    <row r="24" spans="1:7" ht="15">
      <c r="A24" s="18"/>
      <c r="B24" s="22" t="s">
        <v>25</v>
      </c>
      <c r="C24" s="18"/>
      <c r="D24" s="18"/>
      <c r="E24" s="25">
        <v>540324</v>
      </c>
      <c r="F24" s="25">
        <v>562796</v>
      </c>
      <c r="G24" s="25">
        <f>Wash!E30</f>
        <v>559042</v>
      </c>
    </row>
    <row r="25" spans="1:7" ht="15">
      <c r="A25" s="18"/>
      <c r="B25" s="22" t="s">
        <v>26</v>
      </c>
      <c r="C25" s="18"/>
      <c r="D25" s="18"/>
      <c r="E25" s="25">
        <v>541868</v>
      </c>
      <c r="F25" s="25">
        <v>568751</v>
      </c>
      <c r="G25" s="25">
        <f>West!E28</f>
        <v>563147</v>
      </c>
    </row>
    <row r="26" spans="1:7" ht="15">
      <c r="A26" s="28"/>
      <c r="B26" s="22" t="s">
        <v>85</v>
      </c>
      <c r="C26" s="18"/>
      <c r="D26" s="18"/>
      <c r="E26" s="27">
        <f>SUM(E22:E25)</f>
        <v>2123731</v>
      </c>
      <c r="F26" s="27">
        <f>SUM(F22:F25)</f>
        <v>2257089</v>
      </c>
      <c r="G26" s="27">
        <f>SUM(G22:G25)</f>
        <v>2243723</v>
      </c>
    </row>
    <row r="27" spans="1:7" ht="15">
      <c r="A27" s="18"/>
      <c r="B27" s="22"/>
      <c r="C27" s="18"/>
      <c r="D27" s="18"/>
      <c r="E27" s="25"/>
      <c r="F27" s="25"/>
      <c r="G27" s="25"/>
    </row>
    <row r="28" spans="1:8" ht="15">
      <c r="A28" s="18"/>
      <c r="B28" s="28" t="s">
        <v>86</v>
      </c>
      <c r="C28" s="18"/>
      <c r="D28" s="18"/>
      <c r="E28" s="25"/>
      <c r="F28" s="25"/>
      <c r="G28" s="25"/>
      <c r="H28" s="2"/>
    </row>
    <row r="29" spans="1:8" ht="15">
      <c r="A29" s="18"/>
      <c r="B29" s="22" t="s">
        <v>184</v>
      </c>
      <c r="C29" s="18"/>
      <c r="D29" s="18"/>
      <c r="E29" s="25">
        <v>4506728</v>
      </c>
      <c r="F29" s="25">
        <v>4664385</v>
      </c>
      <c r="G29" s="25">
        <f>'DM'!E38</f>
        <v>4151790</v>
      </c>
      <c r="H29" s="2"/>
    </row>
    <row r="30" spans="1:8" ht="15">
      <c r="A30" s="18"/>
      <c r="B30" s="84" t="s">
        <v>244</v>
      </c>
      <c r="C30" s="85"/>
      <c r="D30" s="85"/>
      <c r="E30" s="86">
        <v>3481744</v>
      </c>
      <c r="F30" s="86">
        <v>3401899</v>
      </c>
      <c r="G30" s="86">
        <v>2882915</v>
      </c>
      <c r="H30" s="2"/>
    </row>
    <row r="31" spans="1:8" ht="15">
      <c r="A31" s="18"/>
      <c r="B31" s="22" t="s">
        <v>185</v>
      </c>
      <c r="C31" s="18"/>
      <c r="D31" s="18"/>
      <c r="E31" s="25">
        <v>435519</v>
      </c>
      <c r="F31" s="25">
        <v>556102</v>
      </c>
      <c r="G31" s="25">
        <f>'Leader Dev &amp; New Faith'!E10</f>
        <v>536753</v>
      </c>
      <c r="H31" s="2"/>
    </row>
    <row r="32" spans="1:8" ht="15">
      <c r="A32" s="18"/>
      <c r="B32" s="22" t="s">
        <v>186</v>
      </c>
      <c r="C32" s="18"/>
      <c r="D32" s="18"/>
      <c r="E32" s="25">
        <v>294438</v>
      </c>
      <c r="F32" s="25">
        <v>945000</v>
      </c>
      <c r="G32" s="25">
        <f>'Leader Dev &amp; New Faith'!E16</f>
        <v>945000</v>
      </c>
      <c r="H32" s="2"/>
    </row>
    <row r="33" spans="1:8" ht="15">
      <c r="A33" s="18"/>
      <c r="B33" s="22" t="s">
        <v>187</v>
      </c>
      <c r="C33" s="18"/>
      <c r="D33" s="18"/>
      <c r="E33" s="25">
        <v>2266342</v>
      </c>
      <c r="F33" s="25">
        <v>2398845</v>
      </c>
      <c r="G33" s="25">
        <f>'Young People'!E15</f>
        <v>2416362</v>
      </c>
      <c r="H33" s="2"/>
    </row>
    <row r="34" spans="1:8" ht="15">
      <c r="A34" s="18"/>
      <c r="B34" s="22" t="s">
        <v>188</v>
      </c>
      <c r="C34" s="18"/>
      <c r="D34" s="18"/>
      <c r="E34" s="25">
        <v>491707</v>
      </c>
      <c r="F34" s="25">
        <v>631374</v>
      </c>
      <c r="G34" s="25">
        <f>'Adv &amp; Action; Abundant Health'!E21</f>
        <v>593374</v>
      </c>
      <c r="H34" s="2"/>
    </row>
    <row r="35" spans="1:8" ht="15">
      <c r="A35" s="18"/>
      <c r="B35" s="22" t="s">
        <v>189</v>
      </c>
      <c r="C35" s="18"/>
      <c r="D35" s="18"/>
      <c r="E35" s="25">
        <v>161969</v>
      </c>
      <c r="F35" s="25">
        <v>135837</v>
      </c>
      <c r="G35" s="25">
        <f>'Adv &amp; Action; Abundant Health'!E37</f>
        <v>213446</v>
      </c>
      <c r="H35" s="2"/>
    </row>
    <row r="36" spans="1:8" ht="15">
      <c r="A36" s="28"/>
      <c r="B36" s="22" t="s">
        <v>87</v>
      </c>
      <c r="C36" s="18"/>
      <c r="D36" s="18"/>
      <c r="E36" s="27">
        <f>E29+E31+E32+E33+E34+E35</f>
        <v>8156703</v>
      </c>
      <c r="F36" s="27">
        <f>F29+F31+F32+F33+F34+F35</f>
        <v>9331543</v>
      </c>
      <c r="G36" s="27">
        <f>G29+G31+G32+G33+G34+G35</f>
        <v>8856725</v>
      </c>
      <c r="H36" s="2"/>
    </row>
    <row r="37" spans="1:8" ht="15">
      <c r="A37" s="18"/>
      <c r="B37" s="22"/>
      <c r="C37" s="18"/>
      <c r="D37" s="18"/>
      <c r="E37" s="33"/>
      <c r="F37" s="25"/>
      <c r="G37" s="25"/>
      <c r="H37" s="2"/>
    </row>
    <row r="38" spans="1:8" ht="15">
      <c r="A38" s="31" t="s">
        <v>88</v>
      </c>
      <c r="B38" s="22"/>
      <c r="C38" s="18"/>
      <c r="D38" s="18"/>
      <c r="E38" s="27">
        <f>E26+E36</f>
        <v>10280434</v>
      </c>
      <c r="F38" s="27">
        <f>F26+F36</f>
        <v>11588632</v>
      </c>
      <c r="G38" s="27">
        <f>G26+G36</f>
        <v>11100448</v>
      </c>
      <c r="H38" s="2"/>
    </row>
    <row r="39" spans="1:8" ht="15">
      <c r="A39" s="18"/>
      <c r="B39" s="22"/>
      <c r="C39" s="18"/>
      <c r="D39" s="18"/>
      <c r="E39" s="25"/>
      <c r="F39" s="25"/>
      <c r="G39" s="25"/>
      <c r="H39" s="2"/>
    </row>
    <row r="40" spans="1:8" ht="15">
      <c r="A40" s="31" t="s">
        <v>89</v>
      </c>
      <c r="B40" s="22"/>
      <c r="C40" s="18"/>
      <c r="D40" s="18"/>
      <c r="E40" s="25"/>
      <c r="F40" s="25"/>
      <c r="G40" s="25"/>
      <c r="H40" s="2"/>
    </row>
    <row r="41" spans="1:8" ht="15">
      <c r="A41" s="18"/>
      <c r="B41" s="22" t="s">
        <v>90</v>
      </c>
      <c r="C41" s="18"/>
      <c r="D41" s="18"/>
      <c r="E41" s="25">
        <v>3903046</v>
      </c>
      <c r="F41" s="25">
        <v>3400054</v>
      </c>
      <c r="G41" s="25">
        <f>Operations!E61</f>
        <v>2969575.2</v>
      </c>
      <c r="H41" s="2"/>
    </row>
    <row r="42" spans="1:8" ht="15">
      <c r="A42" s="18"/>
      <c r="B42" s="22" t="s">
        <v>49</v>
      </c>
      <c r="C42" s="18"/>
      <c r="D42" s="18"/>
      <c r="E42" s="25">
        <v>604045</v>
      </c>
      <c r="F42" s="25">
        <v>601415</v>
      </c>
      <c r="G42" s="25">
        <f>Comm!E25</f>
        <v>596164.8</v>
      </c>
      <c r="H42" s="2"/>
    </row>
    <row r="43" spans="1:9" ht="15">
      <c r="A43" s="18"/>
      <c r="B43" s="22" t="s">
        <v>163</v>
      </c>
      <c r="C43" s="18"/>
      <c r="D43" s="18"/>
      <c r="E43" s="25">
        <v>530629</v>
      </c>
      <c r="F43" s="25">
        <v>554778</v>
      </c>
      <c r="G43" s="25">
        <f>Finance!E26</f>
        <v>552298</v>
      </c>
      <c r="H43" s="2"/>
      <c r="I43" s="2"/>
    </row>
    <row r="44" spans="1:9" ht="15">
      <c r="A44" s="18"/>
      <c r="B44" s="22" t="s">
        <v>159</v>
      </c>
      <c r="C44" s="18"/>
      <c r="D44" s="18"/>
      <c r="E44" s="25">
        <v>1975450</v>
      </c>
      <c r="F44" s="25">
        <v>2085273</v>
      </c>
      <c r="G44" s="25">
        <f>'HR Benefits'!E28</f>
        <v>2073228</v>
      </c>
      <c r="H44" s="2"/>
      <c r="I44" s="2"/>
    </row>
    <row r="45" spans="1:8" ht="15">
      <c r="A45" s="29" t="s">
        <v>91</v>
      </c>
      <c r="B45" s="22"/>
      <c r="C45" s="18"/>
      <c r="D45" s="18"/>
      <c r="E45" s="27">
        <f>SUM(E41:E44)</f>
        <v>7013170</v>
      </c>
      <c r="F45" s="27">
        <f>SUM(F41:F44)</f>
        <v>6641520</v>
      </c>
      <c r="G45" s="27">
        <f>SUM(G41:G44)</f>
        <v>6191266</v>
      </c>
      <c r="H45" s="2"/>
    </row>
    <row r="46" spans="1:7" ht="15">
      <c r="A46" s="18"/>
      <c r="B46" s="22"/>
      <c r="C46" s="18"/>
      <c r="D46" s="18"/>
      <c r="E46" s="25"/>
      <c r="F46" s="25"/>
      <c r="G46" s="25"/>
    </row>
    <row r="47" spans="1:7" ht="15">
      <c r="A47" s="31" t="s">
        <v>92</v>
      </c>
      <c r="B47" s="28"/>
      <c r="C47" s="18"/>
      <c r="D47" s="18"/>
      <c r="E47" s="27">
        <v>422683</v>
      </c>
      <c r="F47" s="27">
        <v>411362</v>
      </c>
      <c r="G47" s="27">
        <f>'Episcopal '!F32</f>
        <v>408540</v>
      </c>
    </row>
    <row r="48" spans="1:7" ht="15">
      <c r="A48" s="18"/>
      <c r="B48" s="22"/>
      <c r="C48" s="18"/>
      <c r="D48" s="18"/>
      <c r="E48" s="25"/>
      <c r="F48" s="25"/>
      <c r="G48" s="25"/>
    </row>
    <row r="49" spans="1:7" ht="15">
      <c r="A49" s="30" t="s">
        <v>93</v>
      </c>
      <c r="B49" s="28"/>
      <c r="C49" s="18"/>
      <c r="D49" s="18"/>
      <c r="E49" s="27">
        <f>E38+E45+E47</f>
        <v>17716287</v>
      </c>
      <c r="F49" s="27">
        <f>F38+F45+F47</f>
        <v>18641514</v>
      </c>
      <c r="G49" s="27">
        <f>G38+G45+G47-1</f>
        <v>17700253</v>
      </c>
    </row>
    <row r="50" spans="1:7" ht="15">
      <c r="A50" s="18"/>
      <c r="B50" s="22"/>
      <c r="C50" s="18"/>
      <c r="D50" s="18"/>
      <c r="E50" s="25"/>
      <c r="F50" s="25"/>
      <c r="G50" s="25"/>
    </row>
    <row r="51" spans="1:7" ht="15">
      <c r="A51" s="18"/>
      <c r="B51" s="22"/>
      <c r="C51" s="18"/>
      <c r="D51" s="18"/>
      <c r="E51" s="34">
        <f>E17-E49</f>
        <v>162750</v>
      </c>
      <c r="F51" s="69">
        <f>F17-F49</f>
        <v>0</v>
      </c>
      <c r="G51" s="69">
        <f>G17-G49</f>
        <v>0</v>
      </c>
    </row>
    <row r="52" spans="1:7" ht="15">
      <c r="A52" s="18"/>
      <c r="B52" s="18"/>
      <c r="C52" s="18"/>
      <c r="D52" s="18"/>
      <c r="E52" s="18"/>
      <c r="F52" s="18"/>
      <c r="G52" s="18"/>
    </row>
    <row r="53" spans="1:7" ht="15">
      <c r="A53" s="18" t="s">
        <v>239</v>
      </c>
      <c r="B53" s="18"/>
      <c r="C53" s="18"/>
      <c r="D53" s="18"/>
      <c r="E53" s="18"/>
      <c r="F53" s="18"/>
      <c r="G53" s="18"/>
    </row>
    <row r="54" spans="1:7" ht="15">
      <c r="A54" s="18" t="s">
        <v>240</v>
      </c>
      <c r="B54" s="18"/>
      <c r="C54" s="18"/>
      <c r="D54" s="18"/>
      <c r="E54" s="18"/>
      <c r="F54" s="18"/>
      <c r="G54" s="18"/>
    </row>
    <row r="56" ht="15">
      <c r="A56" s="12" t="s">
        <v>228</v>
      </c>
    </row>
  </sheetData>
  <sheetProtection/>
  <printOptions/>
  <pageMargins left="0.75" right="0.75" top="0.59" bottom="0.75" header="0.5" footer="0.5"/>
  <pageSetup fitToHeight="1" fitToWidth="1" horizontalDpi="600" verticalDpi="600" orientation="portrait" scale="83" r:id="rId1"/>
  <headerFooter alignWithMargins="0">
    <oddFooter xml:space="preserve">&amp;L&amp;A&amp;CPage &amp;P &amp;R&amp;D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1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E53" sqref="E53"/>
    </sheetView>
  </sheetViews>
  <sheetFormatPr defaultColWidth="9.140625" defaultRowHeight="15"/>
  <cols>
    <col min="1" max="1" width="4.57421875" style="7" customWidth="1"/>
    <col min="2" max="2" width="5.421875" style="7" customWidth="1"/>
    <col min="3" max="3" width="35.140625" style="7" bestFit="1" customWidth="1"/>
    <col min="4" max="5" width="12.00390625" style="7" customWidth="1"/>
    <col min="6" max="6" width="5.57421875" style="7" customWidth="1"/>
    <col min="7" max="7" width="9.140625" style="14" customWidth="1"/>
    <col min="8" max="8" width="9.140625" style="10" customWidth="1"/>
    <col min="9" max="16384" width="9.140625" style="7" customWidth="1"/>
  </cols>
  <sheetData>
    <row r="1" spans="1:6" ht="15.75">
      <c r="A1" s="64" t="s">
        <v>90</v>
      </c>
      <c r="C1" s="29"/>
      <c r="D1" s="35"/>
      <c r="E1" s="35"/>
      <c r="F1" s="35"/>
    </row>
    <row r="2" spans="1:6" ht="22.5">
      <c r="A2" s="40" t="s">
        <v>1</v>
      </c>
      <c r="B2" s="22"/>
      <c r="C2" s="22"/>
      <c r="D2" s="20" t="s">
        <v>227</v>
      </c>
      <c r="E2" s="20" t="s">
        <v>248</v>
      </c>
      <c r="F2" s="35"/>
    </row>
    <row r="3" spans="1:6" ht="12">
      <c r="A3" s="22" t="s">
        <v>131</v>
      </c>
      <c r="B3" s="22"/>
      <c r="C3" s="22"/>
      <c r="D3" s="35"/>
      <c r="E3" s="35"/>
      <c r="F3" s="35"/>
    </row>
    <row r="4" spans="1:6" ht="12">
      <c r="A4" s="35"/>
      <c r="B4" s="22" t="s">
        <v>2</v>
      </c>
      <c r="C4" s="22"/>
      <c r="D4" s="48">
        <v>512951</v>
      </c>
      <c r="E4" s="35">
        <v>515679</v>
      </c>
      <c r="F4" s="35"/>
    </row>
    <row r="5" spans="1:6" ht="12">
      <c r="A5" s="22"/>
      <c r="B5" s="22" t="s">
        <v>4</v>
      </c>
      <c r="C5" s="22"/>
      <c r="D5" s="48">
        <v>147833</v>
      </c>
      <c r="E5" s="35">
        <v>146852</v>
      </c>
      <c r="F5" s="35"/>
    </row>
    <row r="6" spans="1:6" ht="12">
      <c r="A6" s="35"/>
      <c r="B6" s="28" t="s">
        <v>36</v>
      </c>
      <c r="C6" s="28"/>
      <c r="D6" s="43">
        <f>SUM(D4:D5)</f>
        <v>660784</v>
      </c>
      <c r="E6" s="43">
        <f>SUM(E4:E5)</f>
        <v>662531</v>
      </c>
      <c r="F6" s="35"/>
    </row>
    <row r="7" spans="1:6" ht="12">
      <c r="A7" s="22" t="s">
        <v>5</v>
      </c>
      <c r="B7" s="22"/>
      <c r="C7" s="22"/>
      <c r="D7" s="35">
        <v>6500</v>
      </c>
      <c r="E7" s="35">
        <v>6500</v>
      </c>
      <c r="F7" s="35"/>
    </row>
    <row r="8" spans="1:6" ht="12">
      <c r="A8" s="22" t="s">
        <v>6</v>
      </c>
      <c r="B8" s="22"/>
      <c r="C8" s="22"/>
      <c r="D8" s="48">
        <v>2900</v>
      </c>
      <c r="E8" s="35">
        <v>2900</v>
      </c>
      <c r="F8" s="35"/>
    </row>
    <row r="9" spans="1:6" ht="12">
      <c r="A9" s="22" t="s">
        <v>133</v>
      </c>
      <c r="B9" s="22"/>
      <c r="C9" s="22"/>
      <c r="D9" s="48"/>
      <c r="E9" s="35"/>
      <c r="F9" s="35"/>
    </row>
    <row r="10" spans="1:6" ht="12">
      <c r="A10" s="22"/>
      <c r="B10" s="22" t="s">
        <v>96</v>
      </c>
      <c r="C10" s="22"/>
      <c r="D10" s="48">
        <v>385000</v>
      </c>
      <c r="E10" s="35">
        <v>395000</v>
      </c>
      <c r="F10" s="35" t="s">
        <v>216</v>
      </c>
    </row>
    <row r="11" spans="1:6" ht="12">
      <c r="A11" s="22"/>
      <c r="B11" s="22" t="s">
        <v>180</v>
      </c>
      <c r="C11" s="22"/>
      <c r="D11" s="48">
        <v>10000</v>
      </c>
      <c r="E11" s="35">
        <v>10000</v>
      </c>
      <c r="F11" s="35"/>
    </row>
    <row r="12" spans="1:6" ht="12">
      <c r="A12" s="22" t="s">
        <v>135</v>
      </c>
      <c r="B12" s="22"/>
      <c r="C12" s="22"/>
      <c r="D12" s="41"/>
      <c r="E12" s="35"/>
      <c r="F12" s="35"/>
    </row>
    <row r="13" spans="1:6" ht="12">
      <c r="A13" s="52"/>
      <c r="B13" s="22" t="s">
        <v>13</v>
      </c>
      <c r="C13" s="53"/>
      <c r="D13" s="41">
        <v>3000</v>
      </c>
      <c r="E13" s="35">
        <v>3000</v>
      </c>
      <c r="F13" s="35"/>
    </row>
    <row r="14" spans="1:6" ht="12">
      <c r="A14" s="22"/>
      <c r="B14" s="22" t="s">
        <v>14</v>
      </c>
      <c r="C14" s="22"/>
      <c r="D14" s="41">
        <v>2400</v>
      </c>
      <c r="E14" s="35">
        <v>2400</v>
      </c>
      <c r="F14" s="35"/>
    </row>
    <row r="15" spans="1:6" ht="12">
      <c r="A15" s="28"/>
      <c r="B15" s="22" t="s">
        <v>15</v>
      </c>
      <c r="C15" s="22"/>
      <c r="D15" s="41">
        <v>750</v>
      </c>
      <c r="E15" s="35">
        <v>750</v>
      </c>
      <c r="F15" s="35"/>
    </row>
    <row r="16" spans="1:6" ht="12">
      <c r="A16" s="22"/>
      <c r="B16" s="22" t="s">
        <v>146</v>
      </c>
      <c r="C16" s="22"/>
      <c r="D16" s="41">
        <v>600</v>
      </c>
      <c r="E16" s="35">
        <v>600</v>
      </c>
      <c r="F16" s="35"/>
    </row>
    <row r="17" spans="1:6" ht="12">
      <c r="A17" s="22"/>
      <c r="B17" s="22" t="s">
        <v>169</v>
      </c>
      <c r="C17" s="22"/>
      <c r="D17" s="41">
        <v>6700</v>
      </c>
      <c r="E17" s="35">
        <v>6700</v>
      </c>
      <c r="F17" s="35"/>
    </row>
    <row r="18" spans="1:6" ht="12">
      <c r="A18" s="22"/>
      <c r="B18" s="22" t="s">
        <v>16</v>
      </c>
      <c r="C18" s="22"/>
      <c r="D18" s="41">
        <v>1600</v>
      </c>
      <c r="E18" s="35">
        <v>1600</v>
      </c>
      <c r="F18" s="35"/>
    </row>
    <row r="19" spans="1:6" ht="12">
      <c r="A19" s="22"/>
      <c r="B19" s="22" t="s">
        <v>21</v>
      </c>
      <c r="C19" s="22"/>
      <c r="D19" s="48">
        <v>5000</v>
      </c>
      <c r="E19" s="35">
        <v>5000</v>
      </c>
      <c r="F19" s="35"/>
    </row>
    <row r="20" spans="1:8" s="8" customFormat="1" ht="12">
      <c r="A20" s="42"/>
      <c r="B20" s="28" t="s">
        <v>97</v>
      </c>
      <c r="C20" s="61"/>
      <c r="D20" s="43">
        <f>SUM(D13:D19)</f>
        <v>20050</v>
      </c>
      <c r="E20" s="43">
        <f>SUM(E13:E19)</f>
        <v>20050</v>
      </c>
      <c r="F20" s="42"/>
      <c r="G20" s="16"/>
      <c r="H20" s="3"/>
    </row>
    <row r="21" spans="1:6" ht="12">
      <c r="A21" s="22" t="s">
        <v>124</v>
      </c>
      <c r="B21" s="22"/>
      <c r="C21" s="22"/>
      <c r="D21" s="49"/>
      <c r="E21" s="35"/>
      <c r="F21" s="35"/>
    </row>
    <row r="22" spans="1:6" ht="12">
      <c r="A22" s="22"/>
      <c r="B22" s="22" t="s">
        <v>98</v>
      </c>
      <c r="C22" s="22"/>
      <c r="D22" s="41">
        <v>3000</v>
      </c>
      <c r="E22" s="35">
        <v>3000</v>
      </c>
      <c r="F22" s="35"/>
    </row>
    <row r="23" spans="1:6" ht="12.75">
      <c r="A23" s="29"/>
      <c r="B23" s="22" t="s">
        <v>99</v>
      </c>
      <c r="C23" s="29"/>
      <c r="D23" s="41">
        <v>123000</v>
      </c>
      <c r="E23" s="35">
        <v>160000</v>
      </c>
      <c r="F23" s="35"/>
    </row>
    <row r="24" spans="1:6" ht="12">
      <c r="A24" s="28"/>
      <c r="B24" s="22" t="s">
        <v>100</v>
      </c>
      <c r="C24" s="28"/>
      <c r="D24" s="41">
        <v>147572</v>
      </c>
      <c r="E24" s="35">
        <v>127500</v>
      </c>
      <c r="F24" s="35"/>
    </row>
    <row r="25" spans="1:8" s="8" customFormat="1" ht="12">
      <c r="A25" s="42"/>
      <c r="B25" s="28" t="s">
        <v>136</v>
      </c>
      <c r="C25" s="28"/>
      <c r="D25" s="43">
        <f>SUM(D22:D24)</f>
        <v>273572</v>
      </c>
      <c r="E25" s="43">
        <f>SUM(E22:E24)</f>
        <v>290500</v>
      </c>
      <c r="F25" s="42"/>
      <c r="G25" s="16"/>
      <c r="H25" s="3"/>
    </row>
    <row r="26" spans="1:6" ht="12">
      <c r="A26" s="22" t="s">
        <v>18</v>
      </c>
      <c r="B26" s="22"/>
      <c r="C26" s="22"/>
      <c r="D26" s="41"/>
      <c r="E26" s="35"/>
      <c r="F26" s="35"/>
    </row>
    <row r="27" spans="1:6" ht="12">
      <c r="A27" s="22" t="s">
        <v>101</v>
      </c>
      <c r="B27" s="22"/>
      <c r="C27" s="22"/>
      <c r="D27" s="41"/>
      <c r="E27" s="35"/>
      <c r="F27" s="35"/>
    </row>
    <row r="28" spans="1:6" ht="12">
      <c r="A28" s="22"/>
      <c r="B28" s="22" t="s">
        <v>220</v>
      </c>
      <c r="C28" s="62"/>
      <c r="D28" s="41">
        <v>106400</v>
      </c>
      <c r="E28" s="35">
        <v>117000</v>
      </c>
      <c r="F28" s="35"/>
    </row>
    <row r="29" spans="1:6" ht="12">
      <c r="A29" s="22"/>
      <c r="B29" s="22" t="s">
        <v>137</v>
      </c>
      <c r="C29" s="22"/>
      <c r="D29" s="41">
        <v>160000</v>
      </c>
      <c r="E29" s="35">
        <v>200000</v>
      </c>
      <c r="F29" s="35"/>
    </row>
    <row r="30" spans="1:6" ht="12">
      <c r="A30" s="35"/>
      <c r="B30" s="35" t="s">
        <v>106</v>
      </c>
      <c r="C30" s="35"/>
      <c r="D30" s="41"/>
      <c r="E30" s="35"/>
      <c r="F30" s="35"/>
    </row>
    <row r="31" spans="1:6" ht="12">
      <c r="A31" s="35"/>
      <c r="B31" s="35"/>
      <c r="C31" s="35" t="s">
        <v>102</v>
      </c>
      <c r="D31" s="41">
        <v>10200</v>
      </c>
      <c r="E31" s="35">
        <v>10200</v>
      </c>
      <c r="F31" s="35"/>
    </row>
    <row r="32" spans="1:6" ht="12">
      <c r="A32" s="35"/>
      <c r="B32" s="35"/>
      <c r="C32" s="35" t="s">
        <v>103</v>
      </c>
      <c r="D32" s="41">
        <v>8000</v>
      </c>
      <c r="E32" s="35">
        <v>8000</v>
      </c>
      <c r="F32" s="35"/>
    </row>
    <row r="33" spans="1:6" ht="12">
      <c r="A33" s="35"/>
      <c r="B33" s="35"/>
      <c r="C33" s="35" t="s">
        <v>105</v>
      </c>
      <c r="D33" s="41">
        <v>10100</v>
      </c>
      <c r="E33" s="35">
        <v>10100</v>
      </c>
      <c r="F33" s="35"/>
    </row>
    <row r="34" spans="1:6" ht="12">
      <c r="A34" s="35"/>
      <c r="B34" s="35"/>
      <c r="C34" s="35" t="s">
        <v>104</v>
      </c>
      <c r="D34" s="41">
        <v>2000</v>
      </c>
      <c r="E34" s="35">
        <v>2000.1999999999998</v>
      </c>
      <c r="F34" s="35"/>
    </row>
    <row r="35" spans="1:6" ht="12">
      <c r="A35" s="35"/>
      <c r="B35" s="35"/>
      <c r="C35" s="35" t="s">
        <v>142</v>
      </c>
      <c r="D35" s="41">
        <f>SUM(D31:D34)</f>
        <v>30300</v>
      </c>
      <c r="E35" s="41">
        <f>SUM(E31:E34)</f>
        <v>30300.2</v>
      </c>
      <c r="F35" s="35" t="s">
        <v>255</v>
      </c>
    </row>
    <row r="36" spans="1:6" ht="12">
      <c r="A36" s="35"/>
      <c r="B36" s="42" t="s">
        <v>107</v>
      </c>
      <c r="C36" s="35"/>
      <c r="D36" s="43">
        <f>+D35+D29+D28</f>
        <v>296700</v>
      </c>
      <c r="E36" s="43">
        <f>+E35+E29+E28</f>
        <v>347300.2</v>
      </c>
      <c r="F36" s="35"/>
    </row>
    <row r="37" spans="1:6" ht="12">
      <c r="A37" s="35" t="s">
        <v>108</v>
      </c>
      <c r="B37" s="35"/>
      <c r="C37" s="35"/>
      <c r="D37" s="41"/>
      <c r="E37" s="35"/>
      <c r="F37" s="35"/>
    </row>
    <row r="38" spans="1:6" ht="12">
      <c r="A38" s="35"/>
      <c r="B38" s="35" t="s">
        <v>109</v>
      </c>
      <c r="C38" s="35"/>
      <c r="D38" s="41">
        <v>12700</v>
      </c>
      <c r="E38" s="35">
        <v>12700</v>
      </c>
      <c r="F38" s="35"/>
    </row>
    <row r="39" spans="1:6" ht="12">
      <c r="A39" s="35"/>
      <c r="B39" s="35" t="s">
        <v>110</v>
      </c>
      <c r="C39" s="35"/>
      <c r="D39" s="41">
        <v>1000</v>
      </c>
      <c r="E39" s="35">
        <v>1000</v>
      </c>
      <c r="F39" s="35"/>
    </row>
    <row r="40" spans="1:6" ht="12">
      <c r="A40" s="35"/>
      <c r="B40" s="42" t="s">
        <v>111</v>
      </c>
      <c r="C40" s="35"/>
      <c r="D40" s="43">
        <f>SUM(D38:D39)</f>
        <v>13700</v>
      </c>
      <c r="E40" s="43">
        <f>SUM(E38:E39)</f>
        <v>13700</v>
      </c>
      <c r="F40" s="35"/>
    </row>
    <row r="41" spans="1:6" ht="12">
      <c r="A41" s="35" t="s">
        <v>112</v>
      </c>
      <c r="B41" s="35"/>
      <c r="C41" s="35"/>
      <c r="D41" s="41">
        <v>60000</v>
      </c>
      <c r="E41" s="41">
        <v>62400</v>
      </c>
      <c r="F41" s="35"/>
    </row>
    <row r="42" spans="1:6" ht="12">
      <c r="A42" s="35" t="s">
        <v>138</v>
      </c>
      <c r="B42" s="35"/>
      <c r="C42" s="35"/>
      <c r="D42" s="41"/>
      <c r="E42" s="35"/>
      <c r="F42" s="35"/>
    </row>
    <row r="43" spans="1:6" ht="12">
      <c r="A43" s="35"/>
      <c r="B43" s="35" t="s">
        <v>113</v>
      </c>
      <c r="C43" s="35"/>
      <c r="D43" s="41"/>
      <c r="E43" s="35"/>
      <c r="F43" s="35"/>
    </row>
    <row r="44" spans="1:6" ht="12">
      <c r="A44" s="35"/>
      <c r="B44" s="35"/>
      <c r="C44" s="35" t="s">
        <v>114</v>
      </c>
      <c r="D44" s="41">
        <v>20000</v>
      </c>
      <c r="E44" s="35">
        <v>22000</v>
      </c>
      <c r="F44" s="35"/>
    </row>
    <row r="45" spans="1:6" ht="12">
      <c r="A45" s="35"/>
      <c r="B45" s="35"/>
      <c r="C45" s="35" t="s">
        <v>15</v>
      </c>
      <c r="D45" s="41">
        <v>7000</v>
      </c>
      <c r="E45" s="35">
        <v>7000</v>
      </c>
      <c r="F45" s="35" t="s">
        <v>132</v>
      </c>
    </row>
    <row r="46" spans="1:6" ht="12">
      <c r="A46" s="35"/>
      <c r="B46" s="35"/>
      <c r="C46" s="35" t="s">
        <v>128</v>
      </c>
      <c r="D46" s="35">
        <v>535048</v>
      </c>
      <c r="E46" s="35">
        <v>511639</v>
      </c>
      <c r="F46" s="35" t="s">
        <v>257</v>
      </c>
    </row>
    <row r="47" spans="1:6" ht="12">
      <c r="A47" s="35"/>
      <c r="B47" s="35"/>
      <c r="C47" s="35" t="s">
        <v>181</v>
      </c>
      <c r="D47" s="35">
        <v>550000</v>
      </c>
      <c r="E47" s="35">
        <v>84755</v>
      </c>
      <c r="F47" s="35"/>
    </row>
    <row r="48" spans="1:6" ht="12">
      <c r="A48" s="35"/>
      <c r="B48" s="35"/>
      <c r="C48" s="35" t="s">
        <v>139</v>
      </c>
      <c r="D48" s="41">
        <v>94750</v>
      </c>
      <c r="E48" s="35">
        <v>97000</v>
      </c>
      <c r="F48" s="35"/>
    </row>
    <row r="49" spans="1:6" ht="12">
      <c r="A49" s="35"/>
      <c r="B49" s="35"/>
      <c r="C49" s="35" t="s">
        <v>115</v>
      </c>
      <c r="D49" s="41">
        <v>140000</v>
      </c>
      <c r="E49" s="35">
        <v>142000</v>
      </c>
      <c r="F49" s="35"/>
    </row>
    <row r="50" spans="1:6" ht="12">
      <c r="A50" s="35"/>
      <c r="B50" s="35"/>
      <c r="C50" s="35" t="s">
        <v>250</v>
      </c>
      <c r="D50" s="68">
        <v>0</v>
      </c>
      <c r="E50" s="35">
        <v>3500</v>
      </c>
      <c r="F50" s="35"/>
    </row>
    <row r="51" spans="1:6" ht="12">
      <c r="A51" s="35"/>
      <c r="B51" s="35"/>
      <c r="C51" s="35" t="s">
        <v>116</v>
      </c>
      <c r="D51" s="41">
        <v>1050</v>
      </c>
      <c r="E51" s="35">
        <v>1050</v>
      </c>
      <c r="F51" s="35"/>
    </row>
    <row r="52" spans="1:6" ht="12">
      <c r="A52" s="35"/>
      <c r="B52" s="35"/>
      <c r="C52" s="35" t="s">
        <v>129</v>
      </c>
      <c r="D52" s="35">
        <v>108500</v>
      </c>
      <c r="E52" s="35">
        <v>54250</v>
      </c>
      <c r="F52" s="35"/>
    </row>
    <row r="53" spans="1:6" ht="12">
      <c r="A53" s="35"/>
      <c r="B53" s="35" t="s">
        <v>117</v>
      </c>
      <c r="C53" s="35"/>
      <c r="D53" s="41"/>
      <c r="E53" s="35"/>
      <c r="F53" s="35"/>
    </row>
    <row r="54" spans="1:6" ht="12">
      <c r="A54" s="35"/>
      <c r="B54" s="35"/>
      <c r="C54" s="35" t="s">
        <v>182</v>
      </c>
      <c r="D54" s="41">
        <v>80000</v>
      </c>
      <c r="E54" s="35">
        <v>95000</v>
      </c>
      <c r="F54" s="35"/>
    </row>
    <row r="55" spans="1:6" ht="12">
      <c r="A55" s="35"/>
      <c r="B55" s="35"/>
      <c r="C55" s="35" t="s">
        <v>118</v>
      </c>
      <c r="D55" s="41">
        <v>30000</v>
      </c>
      <c r="E55" s="35">
        <v>30000</v>
      </c>
      <c r="F55" s="35"/>
    </row>
    <row r="56" spans="1:6" ht="12">
      <c r="A56" s="35"/>
      <c r="B56" s="35"/>
      <c r="C56" s="35" t="s">
        <v>119</v>
      </c>
      <c r="D56" s="41">
        <v>30000</v>
      </c>
      <c r="E56" s="35">
        <v>32500</v>
      </c>
      <c r="F56" s="35" t="s">
        <v>256</v>
      </c>
    </row>
    <row r="57" spans="1:6" ht="12">
      <c r="A57" s="35"/>
      <c r="B57" s="35"/>
      <c r="C57" s="35" t="s">
        <v>120</v>
      </c>
      <c r="D57" s="41">
        <v>26500</v>
      </c>
      <c r="E57" s="35">
        <v>28500</v>
      </c>
      <c r="F57" s="35"/>
    </row>
    <row r="58" spans="1:6" ht="12">
      <c r="A58" s="35"/>
      <c r="B58" s="35"/>
      <c r="C58" s="35" t="s">
        <v>35</v>
      </c>
      <c r="D58" s="41">
        <v>23000</v>
      </c>
      <c r="E58" s="41">
        <v>24500</v>
      </c>
      <c r="F58" s="35"/>
    </row>
    <row r="59" spans="1:8" s="8" customFormat="1" ht="12">
      <c r="A59" s="42"/>
      <c r="B59" s="42" t="s">
        <v>121</v>
      </c>
      <c r="C59" s="42"/>
      <c r="D59" s="43">
        <f>SUM(D44:D58)</f>
        <v>1645848</v>
      </c>
      <c r="E59" s="43">
        <f>SUM(E44:E58)</f>
        <v>1133694</v>
      </c>
      <c r="F59" s="42"/>
      <c r="G59" s="16"/>
      <c r="H59" s="3"/>
    </row>
    <row r="60" spans="1:6" ht="12">
      <c r="A60" s="35" t="s">
        <v>21</v>
      </c>
      <c r="B60" s="35"/>
      <c r="C60" s="35"/>
      <c r="D60" s="41">
        <v>25000</v>
      </c>
      <c r="E60" s="35">
        <v>25000</v>
      </c>
      <c r="F60" s="35"/>
    </row>
    <row r="61" spans="1:6" ht="12">
      <c r="A61" s="60" t="s">
        <v>122</v>
      </c>
      <c r="B61" s="35"/>
      <c r="C61" s="35"/>
      <c r="D61" s="43">
        <f>++D6+D7+D8+D10+D20+D25+D36+D40+D41+D59+D60+D11</f>
        <v>3400054</v>
      </c>
      <c r="E61" s="43">
        <f>++E6+E7+E8+E10+E20+E25+E36+E40+E41+E59+E60+E11</f>
        <v>2969575.2</v>
      </c>
      <c r="F61" s="35" t="s">
        <v>219</v>
      </c>
    </row>
  </sheetData>
  <sheetProtection/>
  <printOptions/>
  <pageMargins left="0.65" right="0.01" top="0.33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7109375" style="7" customWidth="1"/>
    <col min="2" max="2" width="9.140625" style="7" customWidth="1"/>
    <col min="3" max="3" width="19.57421875" style="7" customWidth="1"/>
    <col min="4" max="4" width="9.421875" style="7" customWidth="1"/>
    <col min="5" max="5" width="10.8515625" style="7" customWidth="1"/>
    <col min="6" max="6" width="6.7109375" style="14" bestFit="1" customWidth="1"/>
    <col min="7" max="7" width="9.140625" style="10" customWidth="1"/>
    <col min="8" max="16384" width="9.140625" style="7" customWidth="1"/>
  </cols>
  <sheetData>
    <row r="1" spans="1:6" ht="15.75">
      <c r="A1" s="64" t="s">
        <v>49</v>
      </c>
      <c r="C1" s="29"/>
      <c r="D1" s="35"/>
      <c r="E1" s="35"/>
      <c r="F1" s="59"/>
    </row>
    <row r="2" spans="1:6" ht="15.75">
      <c r="A2" s="29"/>
      <c r="B2" s="55"/>
      <c r="C2" s="29"/>
      <c r="D2" s="35"/>
      <c r="E2" s="35"/>
      <c r="F2" s="59"/>
    </row>
    <row r="3" spans="1:6" ht="22.5">
      <c r="A3" s="40" t="s">
        <v>1</v>
      </c>
      <c r="B3" s="22"/>
      <c r="C3" s="22"/>
      <c r="D3" s="20" t="s">
        <v>227</v>
      </c>
      <c r="E3" s="20" t="s">
        <v>248</v>
      </c>
      <c r="F3" s="59"/>
    </row>
    <row r="4" spans="1:6" ht="12">
      <c r="A4" s="22" t="s">
        <v>131</v>
      </c>
      <c r="B4" s="22"/>
      <c r="C4" s="22"/>
      <c r="D4" s="35"/>
      <c r="E4" s="35"/>
      <c r="F4" s="59"/>
    </row>
    <row r="5" spans="1:6" ht="12">
      <c r="A5" s="35"/>
      <c r="B5" s="22" t="s">
        <v>2</v>
      </c>
      <c r="C5" s="22"/>
      <c r="D5" s="48">
        <v>348956</v>
      </c>
      <c r="E5" s="35">
        <v>347248</v>
      </c>
      <c r="F5" s="59"/>
    </row>
    <row r="6" spans="1:6" ht="12">
      <c r="A6" s="35"/>
      <c r="B6" s="22" t="s">
        <v>3</v>
      </c>
      <c r="C6" s="22"/>
      <c r="D6" s="48">
        <v>29600</v>
      </c>
      <c r="E6" s="35">
        <v>29600</v>
      </c>
      <c r="F6" s="59"/>
    </row>
    <row r="7" spans="1:6" ht="12">
      <c r="A7" s="35"/>
      <c r="B7" s="22" t="s">
        <v>4</v>
      </c>
      <c r="C7" s="22"/>
      <c r="D7" s="48">
        <v>102244</v>
      </c>
      <c r="E7" s="35">
        <v>100702</v>
      </c>
      <c r="F7" s="59"/>
    </row>
    <row r="8" spans="1:6" ht="12">
      <c r="A8" s="35"/>
      <c r="B8" s="28" t="s">
        <v>36</v>
      </c>
      <c r="C8" s="28"/>
      <c r="D8" s="43">
        <f>SUM(D5:D7)</f>
        <v>480800</v>
      </c>
      <c r="E8" s="43">
        <f>SUM(E5:E7)</f>
        <v>477550</v>
      </c>
      <c r="F8" s="59"/>
    </row>
    <row r="9" spans="1:6" ht="12">
      <c r="A9" s="22" t="s">
        <v>5</v>
      </c>
      <c r="B9" s="22"/>
      <c r="C9" s="22"/>
      <c r="D9" s="35">
        <v>14666</v>
      </c>
      <c r="E9" s="35">
        <v>14666</v>
      </c>
      <c r="F9" s="59"/>
    </row>
    <row r="10" spans="1:6" ht="12">
      <c r="A10" s="22" t="s">
        <v>6</v>
      </c>
      <c r="B10" s="22"/>
      <c r="C10" s="22"/>
      <c r="D10" s="48">
        <v>2905</v>
      </c>
      <c r="E10" s="35">
        <v>2905</v>
      </c>
      <c r="F10" s="59"/>
    </row>
    <row r="11" spans="1:6" ht="12">
      <c r="A11" s="22" t="s">
        <v>51</v>
      </c>
      <c r="B11" s="22"/>
      <c r="C11" s="22"/>
      <c r="D11" s="49"/>
      <c r="E11" s="35"/>
      <c r="F11" s="59"/>
    </row>
    <row r="12" spans="1:6" ht="12">
      <c r="A12" s="22"/>
      <c r="B12" s="22" t="s">
        <v>214</v>
      </c>
      <c r="C12" s="22"/>
      <c r="D12" s="48">
        <v>2500</v>
      </c>
      <c r="E12" s="35">
        <v>2500</v>
      </c>
      <c r="F12" s="59"/>
    </row>
    <row r="13" spans="1:6" ht="12">
      <c r="A13" s="22"/>
      <c r="B13" s="22" t="s">
        <v>52</v>
      </c>
      <c r="C13" s="22"/>
      <c r="D13" s="48">
        <v>2025</v>
      </c>
      <c r="E13" s="35">
        <v>2025</v>
      </c>
      <c r="F13" s="59"/>
    </row>
    <row r="14" spans="1:6" ht="12">
      <c r="A14" s="22"/>
      <c r="B14" s="22" t="s">
        <v>53</v>
      </c>
      <c r="C14" s="22"/>
      <c r="D14" s="41">
        <v>10000</v>
      </c>
      <c r="E14" s="35">
        <v>10000</v>
      </c>
      <c r="F14" s="59"/>
    </row>
    <row r="15" spans="1:7" s="8" customFormat="1" ht="12">
      <c r="A15" s="42"/>
      <c r="B15" s="28" t="s">
        <v>11</v>
      </c>
      <c r="C15" s="53"/>
      <c r="D15" s="49">
        <f>SUM(D12:D14)</f>
        <v>14525</v>
      </c>
      <c r="E15" s="49">
        <f>SUM(E12:E14)</f>
        <v>14525</v>
      </c>
      <c r="F15" s="60"/>
      <c r="G15" s="3"/>
    </row>
    <row r="16" spans="1:6" ht="12">
      <c r="A16" s="22" t="s">
        <v>12</v>
      </c>
      <c r="B16" s="22"/>
      <c r="C16" s="22"/>
      <c r="D16" s="49"/>
      <c r="E16" s="35"/>
      <c r="F16" s="59"/>
    </row>
    <row r="17" spans="1:6" ht="12">
      <c r="A17" s="35"/>
      <c r="B17" s="22" t="s">
        <v>14</v>
      </c>
      <c r="C17" s="22"/>
      <c r="D17" s="48">
        <v>3200</v>
      </c>
      <c r="E17" s="35">
        <v>3200</v>
      </c>
      <c r="F17" s="59"/>
    </row>
    <row r="18" spans="1:6" ht="12">
      <c r="A18" s="35"/>
      <c r="B18" s="22" t="s">
        <v>15</v>
      </c>
      <c r="C18" s="22"/>
      <c r="D18" s="48">
        <v>23000</v>
      </c>
      <c r="E18" s="35">
        <v>18000</v>
      </c>
      <c r="F18" s="59"/>
    </row>
    <row r="19" spans="1:6" ht="12">
      <c r="A19" s="35"/>
      <c r="B19" s="22" t="s">
        <v>54</v>
      </c>
      <c r="C19" s="22"/>
      <c r="D19" s="48">
        <v>1167</v>
      </c>
      <c r="E19" s="35">
        <v>1167</v>
      </c>
      <c r="F19" s="59"/>
    </row>
    <row r="20" spans="1:6" ht="11.25">
      <c r="A20" s="35"/>
      <c r="B20" s="22" t="s">
        <v>55</v>
      </c>
      <c r="C20" s="22"/>
      <c r="D20" s="48">
        <v>52000</v>
      </c>
      <c r="E20" s="35">
        <v>55000</v>
      </c>
      <c r="F20" s="35" t="s">
        <v>258</v>
      </c>
    </row>
    <row r="21" spans="1:6" ht="12">
      <c r="A21" s="35"/>
      <c r="B21" s="22" t="s">
        <v>16</v>
      </c>
      <c r="C21" s="22"/>
      <c r="D21" s="48">
        <v>3000</v>
      </c>
      <c r="E21" s="35">
        <v>3000</v>
      </c>
      <c r="F21" s="59"/>
    </row>
    <row r="22" spans="1:6" ht="12">
      <c r="A22" s="35"/>
      <c r="B22" s="22" t="s">
        <v>19</v>
      </c>
      <c r="C22" s="22"/>
      <c r="D22" s="48">
        <v>3152</v>
      </c>
      <c r="E22" s="35">
        <v>3151.8</v>
      </c>
      <c r="F22" s="59"/>
    </row>
    <row r="23" spans="1:6" ht="12">
      <c r="A23" s="28"/>
      <c r="B23" s="28" t="s">
        <v>17</v>
      </c>
      <c r="C23" s="28"/>
      <c r="D23" s="49">
        <f>SUM(D17:D22)</f>
        <v>85519</v>
      </c>
      <c r="E23" s="49">
        <f>SUM(E17:E22)</f>
        <v>83518.8</v>
      </c>
      <c r="F23" s="59"/>
    </row>
    <row r="24" spans="1:6" ht="12">
      <c r="A24" s="22" t="s">
        <v>21</v>
      </c>
      <c r="B24" s="22"/>
      <c r="C24" s="22"/>
      <c r="D24" s="48">
        <v>3000</v>
      </c>
      <c r="E24" s="35">
        <v>3000</v>
      </c>
      <c r="F24" s="59"/>
    </row>
    <row r="25" spans="1:6" ht="12">
      <c r="A25" s="40" t="s">
        <v>56</v>
      </c>
      <c r="B25" s="22"/>
      <c r="C25" s="22"/>
      <c r="D25" s="43">
        <f>++D8+D9+D10+D15+D23+D24</f>
        <v>601415</v>
      </c>
      <c r="E25" s="43">
        <f>+E8+E9+E10+E15+E23+E24</f>
        <v>596164.8</v>
      </c>
      <c r="F25" s="35" t="s">
        <v>143</v>
      </c>
    </row>
    <row r="26" spans="1:3" ht="12">
      <c r="A26" s="6"/>
      <c r="B26" s="6"/>
      <c r="C26" s="6"/>
    </row>
    <row r="27" spans="1:3" ht="12">
      <c r="A27" s="11"/>
      <c r="B27" s="11"/>
      <c r="C27" s="11"/>
    </row>
    <row r="28" spans="1:3" ht="12">
      <c r="A28" s="6"/>
      <c r="B28" s="6"/>
      <c r="C28" s="15"/>
    </row>
    <row r="29" spans="1:3" ht="12">
      <c r="A29" s="11"/>
      <c r="B29" s="6"/>
      <c r="C29" s="6"/>
    </row>
    <row r="30" spans="1:3" ht="12">
      <c r="A30" s="6"/>
      <c r="B30" s="6"/>
      <c r="C30" s="6"/>
    </row>
    <row r="31" spans="1:3" ht="12">
      <c r="A31" s="6"/>
      <c r="B31" s="6"/>
      <c r="C31" s="6"/>
    </row>
    <row r="32" spans="1:3" ht="12">
      <c r="A32" s="6"/>
      <c r="B32" s="6"/>
      <c r="C32" s="6"/>
    </row>
    <row r="33" spans="1:3" ht="12">
      <c r="A33" s="6"/>
      <c r="B33" s="6"/>
      <c r="C33" s="6"/>
    </row>
    <row r="34" spans="1:3" ht="12">
      <c r="A34" s="11"/>
      <c r="B34" s="11"/>
      <c r="C34" s="11"/>
    </row>
    <row r="35" spans="1:3" ht="12">
      <c r="A35" s="6"/>
      <c r="B35" s="6"/>
      <c r="C35" s="15"/>
    </row>
    <row r="36" spans="1:3" ht="12">
      <c r="A36" s="6"/>
      <c r="B36" s="6"/>
      <c r="C36" s="6"/>
    </row>
    <row r="37" spans="1:3" ht="12">
      <c r="A37" s="6"/>
      <c r="B37" s="6"/>
      <c r="C37" s="6"/>
    </row>
    <row r="38" spans="1:3" ht="12">
      <c r="A38" s="6"/>
      <c r="B38" s="6"/>
      <c r="C38" s="6"/>
    </row>
    <row r="39" spans="1:3" ht="12.75">
      <c r="A39" s="9"/>
      <c r="B39" s="9"/>
      <c r="C39" s="9"/>
    </row>
  </sheetData>
  <sheetProtection/>
  <printOptions/>
  <pageMargins left="0.68" right="0.01" top="0.43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28125" style="7" customWidth="1"/>
    <col min="2" max="2" width="5.421875" style="7" customWidth="1"/>
    <col min="3" max="3" width="24.421875" style="7" customWidth="1"/>
    <col min="4" max="4" width="11.140625" style="7" customWidth="1"/>
    <col min="5" max="5" width="10.8515625" style="7" customWidth="1"/>
    <col min="6" max="6" width="6.140625" style="14" bestFit="1" customWidth="1"/>
    <col min="7" max="7" width="9.140625" style="10" customWidth="1"/>
    <col min="8" max="16384" width="9.140625" style="7" customWidth="1"/>
  </cols>
  <sheetData>
    <row r="1" spans="1:6" ht="15.75">
      <c r="A1" s="64" t="s">
        <v>158</v>
      </c>
      <c r="C1" s="29"/>
      <c r="D1" s="35"/>
      <c r="E1" s="35"/>
      <c r="F1" s="59"/>
    </row>
    <row r="2" spans="1:6" ht="22.5">
      <c r="A2" s="40" t="s">
        <v>1</v>
      </c>
      <c r="B2" s="22"/>
      <c r="C2" s="22"/>
      <c r="D2" s="20" t="s">
        <v>227</v>
      </c>
      <c r="E2" s="20" t="s">
        <v>248</v>
      </c>
      <c r="F2" s="59"/>
    </row>
    <row r="3" spans="1:6" ht="12">
      <c r="A3" s="22" t="s">
        <v>131</v>
      </c>
      <c r="B3" s="22"/>
      <c r="C3" s="22"/>
      <c r="D3" s="35"/>
      <c r="E3" s="35"/>
      <c r="F3" s="59"/>
    </row>
    <row r="4" spans="1:6" ht="12">
      <c r="A4" s="35"/>
      <c r="B4" s="22" t="s">
        <v>2</v>
      </c>
      <c r="C4" s="22"/>
      <c r="D4" s="48">
        <v>353097</v>
      </c>
      <c r="E4" s="35">
        <v>353097</v>
      </c>
      <c r="F4" s="59"/>
    </row>
    <row r="5" spans="1:6" ht="12">
      <c r="A5" s="35"/>
      <c r="B5" s="22" t="s">
        <v>4</v>
      </c>
      <c r="C5" s="22"/>
      <c r="D5" s="48">
        <v>100528</v>
      </c>
      <c r="E5" s="41">
        <v>99498</v>
      </c>
      <c r="F5" s="59"/>
    </row>
    <row r="6" spans="1:6" ht="12">
      <c r="A6" s="35"/>
      <c r="B6" s="28" t="s">
        <v>36</v>
      </c>
      <c r="C6" s="28"/>
      <c r="D6" s="43">
        <f>SUM(D4:D5)</f>
        <v>453625</v>
      </c>
      <c r="E6" s="43">
        <f>SUM(E4:E5)</f>
        <v>452595</v>
      </c>
      <c r="F6" s="59"/>
    </row>
    <row r="7" spans="1:6" ht="12">
      <c r="A7" s="22" t="s">
        <v>5</v>
      </c>
      <c r="B7" s="22"/>
      <c r="C7" s="22"/>
      <c r="D7" s="35">
        <v>1125</v>
      </c>
      <c r="E7" s="35">
        <v>1125</v>
      </c>
      <c r="F7" s="59"/>
    </row>
    <row r="8" spans="1:6" ht="12">
      <c r="A8" s="22" t="s">
        <v>6</v>
      </c>
      <c r="B8" s="22"/>
      <c r="C8" s="22"/>
      <c r="D8" s="48">
        <v>2558</v>
      </c>
      <c r="E8" s="35">
        <v>2558</v>
      </c>
      <c r="F8" s="59"/>
    </row>
    <row r="9" spans="1:6" ht="12">
      <c r="A9" s="22" t="s">
        <v>12</v>
      </c>
      <c r="B9" s="22"/>
      <c r="C9" s="22"/>
      <c r="D9" s="49"/>
      <c r="E9" s="35"/>
      <c r="F9" s="59"/>
    </row>
    <row r="10" spans="1:6" ht="12">
      <c r="A10" s="35"/>
      <c r="B10" s="22" t="s">
        <v>13</v>
      </c>
      <c r="C10" s="22"/>
      <c r="D10" s="48">
        <v>1750</v>
      </c>
      <c r="E10" s="35">
        <v>1750</v>
      </c>
      <c r="F10" s="59"/>
    </row>
    <row r="11" spans="1:6" ht="12">
      <c r="A11" s="35"/>
      <c r="B11" s="22" t="s">
        <v>14</v>
      </c>
      <c r="C11" s="22"/>
      <c r="D11" s="48">
        <v>2350</v>
      </c>
      <c r="E11" s="35">
        <v>2350</v>
      </c>
      <c r="F11" s="59"/>
    </row>
    <row r="12" spans="1:6" ht="12">
      <c r="A12" s="35"/>
      <c r="B12" s="22" t="s">
        <v>15</v>
      </c>
      <c r="C12" s="22"/>
      <c r="D12" s="48">
        <v>1450</v>
      </c>
      <c r="E12" s="35">
        <v>1600</v>
      </c>
      <c r="F12" s="59"/>
    </row>
    <row r="13" spans="1:6" ht="12">
      <c r="A13" s="35"/>
      <c r="B13" s="22" t="s">
        <v>153</v>
      </c>
      <c r="C13" s="22"/>
      <c r="D13" s="48">
        <v>80</v>
      </c>
      <c r="E13" s="35">
        <v>80</v>
      </c>
      <c r="F13" s="59"/>
    </row>
    <row r="14" spans="1:6" ht="12">
      <c r="A14" s="35"/>
      <c r="B14" s="22" t="s">
        <v>16</v>
      </c>
      <c r="C14" s="22"/>
      <c r="D14" s="48">
        <v>825</v>
      </c>
      <c r="E14" s="35">
        <v>825</v>
      </c>
      <c r="F14" s="59"/>
    </row>
    <row r="15" spans="1:6" ht="12">
      <c r="A15" s="35"/>
      <c r="B15" s="35" t="s">
        <v>62</v>
      </c>
      <c r="C15" s="22"/>
      <c r="D15" s="48">
        <v>21000</v>
      </c>
      <c r="E15" s="35">
        <v>17000</v>
      </c>
      <c r="F15" s="59" t="s">
        <v>132</v>
      </c>
    </row>
    <row r="16" spans="1:6" ht="12">
      <c r="A16" s="35"/>
      <c r="B16" s="35" t="s">
        <v>154</v>
      </c>
      <c r="C16" s="22"/>
      <c r="D16" s="48">
        <v>7000</v>
      </c>
      <c r="E16" s="35">
        <v>7000</v>
      </c>
      <c r="F16" s="59"/>
    </row>
    <row r="17" spans="1:6" ht="12">
      <c r="A17" s="35"/>
      <c r="B17" s="22" t="s">
        <v>147</v>
      </c>
      <c r="C17" s="53"/>
      <c r="D17" s="48">
        <v>19000</v>
      </c>
      <c r="E17" s="35">
        <v>21000</v>
      </c>
      <c r="F17" s="59"/>
    </row>
    <row r="18" spans="1:6" ht="12">
      <c r="A18" s="35"/>
      <c r="B18" s="22" t="s">
        <v>59</v>
      </c>
      <c r="C18" s="22"/>
      <c r="D18" s="48">
        <v>38500</v>
      </c>
      <c r="E18" s="35">
        <v>39000</v>
      </c>
      <c r="F18" s="59"/>
    </row>
    <row r="19" spans="1:6" ht="12">
      <c r="A19" s="35"/>
      <c r="B19" s="22" t="s">
        <v>23</v>
      </c>
      <c r="C19" s="22"/>
      <c r="D19" s="48">
        <v>1064</v>
      </c>
      <c r="E19" s="35">
        <v>1064</v>
      </c>
      <c r="F19" s="59"/>
    </row>
    <row r="20" spans="1:6" ht="12">
      <c r="A20" s="35"/>
      <c r="B20" s="22" t="s">
        <v>21</v>
      </c>
      <c r="C20" s="22"/>
      <c r="D20" s="48">
        <v>1450</v>
      </c>
      <c r="E20" s="35">
        <v>1450</v>
      </c>
      <c r="F20" s="59"/>
    </row>
    <row r="21" spans="1:6" ht="12">
      <c r="A21" s="35"/>
      <c r="B21" s="28" t="s">
        <v>17</v>
      </c>
      <c r="C21" s="62"/>
      <c r="D21" s="49">
        <f>SUM(D10:D20)</f>
        <v>94469</v>
      </c>
      <c r="E21" s="49">
        <f>SUM(E10:E20)</f>
        <v>93119</v>
      </c>
      <c r="F21" s="59"/>
    </row>
    <row r="22" spans="1:6" ht="12">
      <c r="A22" s="22" t="s">
        <v>18</v>
      </c>
      <c r="B22" s="22"/>
      <c r="C22" s="62"/>
      <c r="D22" s="49"/>
      <c r="E22" s="35"/>
      <c r="F22" s="59"/>
    </row>
    <row r="23" spans="1:6" ht="12">
      <c r="A23" s="35"/>
      <c r="B23" s="22" t="s">
        <v>19</v>
      </c>
      <c r="C23" s="22"/>
      <c r="D23" s="48">
        <v>700</v>
      </c>
      <c r="E23" s="35">
        <v>600</v>
      </c>
      <c r="F23" s="59"/>
    </row>
    <row r="24" spans="1:6" ht="12">
      <c r="A24" s="35"/>
      <c r="B24" s="22" t="s">
        <v>63</v>
      </c>
      <c r="C24" s="22"/>
      <c r="D24" s="48">
        <v>2301</v>
      </c>
      <c r="E24" s="35">
        <v>2301</v>
      </c>
      <c r="F24" s="59"/>
    </row>
    <row r="25" spans="1:6" ht="12">
      <c r="A25" s="35"/>
      <c r="B25" s="28" t="s">
        <v>141</v>
      </c>
      <c r="C25" s="22"/>
      <c r="D25" s="49">
        <f>SUM(D23:D24)</f>
        <v>3001</v>
      </c>
      <c r="E25" s="49">
        <f>SUM(E23:E24)</f>
        <v>2901</v>
      </c>
      <c r="F25" s="59"/>
    </row>
    <row r="26" spans="1:6" ht="12.75">
      <c r="A26" s="40" t="s">
        <v>161</v>
      </c>
      <c r="B26" s="29"/>
      <c r="C26" s="29"/>
      <c r="D26" s="43">
        <f>+D6+D7+D8++D21+D25</f>
        <v>554778</v>
      </c>
      <c r="E26" s="43">
        <f>+E6+E7+E8+E21+E25</f>
        <v>552298</v>
      </c>
      <c r="F26" s="35" t="s">
        <v>219</v>
      </c>
    </row>
    <row r="27" spans="1:3" ht="12">
      <c r="A27" s="11"/>
      <c r="B27" s="11"/>
      <c r="C27" s="11"/>
    </row>
    <row r="28" spans="1:3" ht="12">
      <c r="A28" s="6"/>
      <c r="B28" s="6"/>
      <c r="C28" s="15"/>
    </row>
    <row r="29" spans="1:3" ht="12">
      <c r="A29" s="11"/>
      <c r="B29" s="6"/>
      <c r="C29" s="6"/>
    </row>
    <row r="30" spans="1:3" ht="12">
      <c r="A30" s="6"/>
      <c r="B30" s="6"/>
      <c r="C30" s="6"/>
    </row>
    <row r="31" spans="1:3" ht="12">
      <c r="A31" s="6"/>
      <c r="B31" s="6"/>
      <c r="C31" s="6"/>
    </row>
    <row r="32" spans="1:3" ht="12">
      <c r="A32" s="6"/>
      <c r="B32" s="6"/>
      <c r="C32" s="6"/>
    </row>
    <row r="33" spans="1:3" ht="12">
      <c r="A33" s="6"/>
      <c r="B33" s="6"/>
      <c r="C33" s="6"/>
    </row>
    <row r="34" spans="1:3" ht="12">
      <c r="A34" s="11"/>
      <c r="B34" s="11"/>
      <c r="C34" s="11"/>
    </row>
    <row r="35" spans="1:3" ht="12">
      <c r="A35" s="6"/>
      <c r="B35" s="6"/>
      <c r="C35" s="15"/>
    </row>
    <row r="36" spans="1:3" ht="12">
      <c r="A36" s="6"/>
      <c r="B36" s="6"/>
      <c r="C36" s="6"/>
    </row>
    <row r="37" spans="1:3" ht="12">
      <c r="A37" s="6"/>
      <c r="B37" s="6"/>
      <c r="C37" s="6"/>
    </row>
    <row r="38" spans="1:3" ht="12">
      <c r="A38" s="6"/>
      <c r="B38" s="6"/>
      <c r="C38" s="6"/>
    </row>
    <row r="39" spans="1:3" ht="12.75">
      <c r="A39" s="9"/>
      <c r="B39" s="9"/>
      <c r="C39" s="9"/>
    </row>
  </sheetData>
  <sheetProtection/>
  <printOptions/>
  <pageMargins left="0.68" right="0.01" top="0.52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41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5.28125" style="7" customWidth="1"/>
    <col min="2" max="2" width="5.421875" style="7" customWidth="1"/>
    <col min="3" max="3" width="24.421875" style="7" customWidth="1"/>
    <col min="4" max="4" width="11.140625" style="7" customWidth="1"/>
    <col min="5" max="5" width="10.8515625" style="7" customWidth="1"/>
    <col min="6" max="6" width="6.140625" style="14" bestFit="1" customWidth="1"/>
    <col min="7" max="7" width="9.140625" style="10" customWidth="1"/>
    <col min="8" max="16384" width="9.140625" style="7" customWidth="1"/>
  </cols>
  <sheetData>
    <row r="1" spans="1:6" ht="15.75">
      <c r="A1" s="64" t="s">
        <v>159</v>
      </c>
      <c r="C1" s="29"/>
      <c r="D1" s="35"/>
      <c r="E1" s="35"/>
      <c r="F1" s="59"/>
    </row>
    <row r="2" spans="1:6" ht="22.5">
      <c r="A2" s="40" t="s">
        <v>1</v>
      </c>
      <c r="B2" s="22"/>
      <c r="C2" s="22"/>
      <c r="D2" s="20" t="s">
        <v>227</v>
      </c>
      <c r="E2" s="20" t="s">
        <v>248</v>
      </c>
      <c r="F2" s="59"/>
    </row>
    <row r="3" spans="1:6" ht="12">
      <c r="A3" s="22" t="s">
        <v>131</v>
      </c>
      <c r="B3" s="22"/>
      <c r="C3" s="22"/>
      <c r="D3" s="35"/>
      <c r="E3" s="35"/>
      <c r="F3" s="59"/>
    </row>
    <row r="4" spans="1:6" ht="11.25">
      <c r="A4" s="35"/>
      <c r="B4" s="22" t="s">
        <v>2</v>
      </c>
      <c r="C4" s="22"/>
      <c r="D4" s="48">
        <v>153892</v>
      </c>
      <c r="E4" s="35">
        <v>152664</v>
      </c>
      <c r="F4" s="35" t="s">
        <v>233</v>
      </c>
    </row>
    <row r="5" spans="1:6" ht="12">
      <c r="A5" s="35"/>
      <c r="B5" s="22" t="s">
        <v>4</v>
      </c>
      <c r="C5" s="22"/>
      <c r="D5" s="48">
        <v>45090</v>
      </c>
      <c r="E5" s="41">
        <v>44273</v>
      </c>
      <c r="F5" s="59"/>
    </row>
    <row r="6" spans="1:6" ht="12">
      <c r="A6" s="35"/>
      <c r="B6" s="28" t="s">
        <v>36</v>
      </c>
      <c r="C6" s="28"/>
      <c r="D6" s="43">
        <f>SUM(D4:D5)</f>
        <v>198982</v>
      </c>
      <c r="E6" s="43">
        <f>SUM(E4:E5)</f>
        <v>196937</v>
      </c>
      <c r="F6" s="59"/>
    </row>
    <row r="7" spans="1:6" ht="12">
      <c r="A7" s="22" t="s">
        <v>5</v>
      </c>
      <c r="B7" s="22"/>
      <c r="C7" s="22"/>
      <c r="D7" s="35">
        <v>4800</v>
      </c>
      <c r="E7" s="35">
        <v>4800</v>
      </c>
      <c r="F7" s="59"/>
    </row>
    <row r="8" spans="1:6" ht="12">
      <c r="A8" s="22" t="s">
        <v>6</v>
      </c>
      <c r="B8" s="22"/>
      <c r="C8" s="22"/>
      <c r="D8" s="48">
        <v>1500</v>
      </c>
      <c r="E8" s="35">
        <v>1500</v>
      </c>
      <c r="F8" s="59"/>
    </row>
    <row r="9" spans="1:6" ht="12">
      <c r="A9" s="22" t="s">
        <v>58</v>
      </c>
      <c r="B9" s="22"/>
      <c r="C9" s="22"/>
      <c r="D9" s="49"/>
      <c r="E9" s="35"/>
      <c r="F9" s="59"/>
    </row>
    <row r="10" spans="1:6" ht="12">
      <c r="A10" s="22"/>
      <c r="B10" s="22" t="s">
        <v>155</v>
      </c>
      <c r="C10" s="22"/>
      <c r="D10" s="22"/>
      <c r="E10" s="35"/>
      <c r="F10" s="59"/>
    </row>
    <row r="11" spans="1:6" ht="12">
      <c r="A11" s="28"/>
      <c r="B11" s="68"/>
      <c r="C11" s="22" t="s">
        <v>65</v>
      </c>
      <c r="D11" s="48">
        <v>2500</v>
      </c>
      <c r="E11" s="48">
        <v>2500</v>
      </c>
      <c r="F11" s="59"/>
    </row>
    <row r="12" spans="1:6" ht="12">
      <c r="A12" s="28"/>
      <c r="B12" s="68"/>
      <c r="C12" s="22" t="s">
        <v>66</v>
      </c>
      <c r="D12" s="48">
        <v>12500</v>
      </c>
      <c r="E12" s="48">
        <v>12500</v>
      </c>
      <c r="F12" s="59"/>
    </row>
    <row r="13" spans="1:6" ht="12">
      <c r="A13" s="28"/>
      <c r="B13" s="68"/>
      <c r="C13" s="22" t="s">
        <v>148</v>
      </c>
      <c r="D13" s="48">
        <v>3000</v>
      </c>
      <c r="E13" s="48">
        <v>3000</v>
      </c>
      <c r="F13" s="59"/>
    </row>
    <row r="14" spans="1:6" ht="12">
      <c r="A14" s="28"/>
      <c r="B14" s="68"/>
      <c r="C14" s="22" t="s">
        <v>152</v>
      </c>
      <c r="D14" s="48">
        <v>1350</v>
      </c>
      <c r="E14" s="48">
        <v>1350</v>
      </c>
      <c r="F14" s="59"/>
    </row>
    <row r="15" spans="1:6" ht="12">
      <c r="A15" s="28"/>
      <c r="B15" s="68"/>
      <c r="C15" s="22" t="s">
        <v>48</v>
      </c>
      <c r="D15" s="48">
        <v>190000</v>
      </c>
      <c r="E15" s="48">
        <v>180000</v>
      </c>
      <c r="F15" s="59"/>
    </row>
    <row r="16" spans="1:6" ht="12">
      <c r="A16" s="28"/>
      <c r="B16" s="22" t="s">
        <v>156</v>
      </c>
      <c r="D16" s="22"/>
      <c r="E16" s="35"/>
      <c r="F16" s="59"/>
    </row>
    <row r="17" spans="1:6" ht="11.25">
      <c r="A17" s="28"/>
      <c r="B17" s="22"/>
      <c r="C17" s="22" t="s">
        <v>57</v>
      </c>
      <c r="D17" s="48">
        <v>11000</v>
      </c>
      <c r="E17" s="35">
        <v>11000</v>
      </c>
      <c r="F17" s="35" t="s">
        <v>183</v>
      </c>
    </row>
    <row r="18" spans="1:6" ht="11.25">
      <c r="A18" s="28"/>
      <c r="B18" s="22"/>
      <c r="C18" s="22" t="s">
        <v>60</v>
      </c>
      <c r="D18" s="41">
        <v>1640000</v>
      </c>
      <c r="E18" s="35">
        <v>1640000</v>
      </c>
      <c r="F18" s="35" t="s">
        <v>132</v>
      </c>
    </row>
    <row r="19" spans="1:6" ht="12">
      <c r="A19" s="28"/>
      <c r="B19" s="22"/>
      <c r="C19" s="22" t="s">
        <v>125</v>
      </c>
      <c r="D19" s="48">
        <v>14000</v>
      </c>
      <c r="E19" s="35">
        <v>14000</v>
      </c>
      <c r="F19" s="59"/>
    </row>
    <row r="20" spans="1:6" ht="12">
      <c r="A20" s="28"/>
      <c r="B20" s="28" t="s">
        <v>140</v>
      </c>
      <c r="C20" s="28"/>
      <c r="D20" s="49">
        <f>SUM(D11:D19)</f>
        <v>1874350</v>
      </c>
      <c r="E20" s="49">
        <f>SUM(E11:E19)</f>
        <v>1864350</v>
      </c>
      <c r="F20" s="59"/>
    </row>
    <row r="21" spans="1:6" ht="12">
      <c r="A21" s="22" t="s">
        <v>12</v>
      </c>
      <c r="B21" s="22"/>
      <c r="C21" s="22"/>
      <c r="D21" s="49"/>
      <c r="E21" s="35"/>
      <c r="F21" s="59"/>
    </row>
    <row r="22" spans="1:6" ht="12">
      <c r="A22" s="35"/>
      <c r="B22" s="22" t="s">
        <v>13</v>
      </c>
      <c r="C22" s="22"/>
      <c r="D22" s="48">
        <v>1977</v>
      </c>
      <c r="E22" s="35">
        <v>1977</v>
      </c>
      <c r="F22" s="59"/>
    </row>
    <row r="23" spans="1:6" ht="12">
      <c r="A23" s="35"/>
      <c r="B23" s="22" t="s">
        <v>14</v>
      </c>
      <c r="C23" s="22"/>
      <c r="D23" s="48">
        <v>1064</v>
      </c>
      <c r="E23" s="35">
        <v>1064</v>
      </c>
      <c r="F23" s="59"/>
    </row>
    <row r="24" spans="1:6" ht="12">
      <c r="A24" s="35"/>
      <c r="B24" s="22" t="s">
        <v>15</v>
      </c>
      <c r="C24" s="22"/>
      <c r="D24" s="48">
        <v>800</v>
      </c>
      <c r="E24" s="35">
        <v>800</v>
      </c>
      <c r="F24" s="59"/>
    </row>
    <row r="25" spans="1:6" ht="12">
      <c r="A25" s="35"/>
      <c r="B25" s="22" t="s">
        <v>16</v>
      </c>
      <c r="C25" s="22"/>
      <c r="D25" s="48">
        <v>800</v>
      </c>
      <c r="E25" s="35">
        <v>800</v>
      </c>
      <c r="F25" s="59"/>
    </row>
    <row r="26" spans="1:6" ht="12">
      <c r="A26" s="35"/>
      <c r="B26" s="22" t="s">
        <v>21</v>
      </c>
      <c r="C26" s="22"/>
      <c r="D26" s="48">
        <v>1000</v>
      </c>
      <c r="E26" s="35">
        <v>1000</v>
      </c>
      <c r="F26" s="59"/>
    </row>
    <row r="27" spans="1:6" ht="12">
      <c r="A27" s="35"/>
      <c r="B27" s="28" t="s">
        <v>17</v>
      </c>
      <c r="C27" s="62"/>
      <c r="D27" s="49">
        <f>SUM(D22:D26)</f>
        <v>5641</v>
      </c>
      <c r="E27" s="49">
        <f>SUM(E22:E26)</f>
        <v>5641</v>
      </c>
      <c r="F27" s="59"/>
    </row>
    <row r="28" spans="1:6" ht="12.75">
      <c r="A28" s="40" t="s">
        <v>160</v>
      </c>
      <c r="B28" s="29"/>
      <c r="C28" s="29"/>
      <c r="D28" s="43">
        <f>+D6+D7+D8+D20+D27</f>
        <v>2085273</v>
      </c>
      <c r="E28" s="43">
        <f>+E6+E7+E8+E20+E27</f>
        <v>2073228</v>
      </c>
      <c r="F28" s="35" t="s">
        <v>218</v>
      </c>
    </row>
    <row r="29" spans="1:3" ht="12">
      <c r="A29" s="11"/>
      <c r="B29" s="11"/>
      <c r="C29" s="11"/>
    </row>
    <row r="30" spans="1:3" ht="12">
      <c r="A30" s="6"/>
      <c r="B30" s="6"/>
      <c r="C30" s="15"/>
    </row>
    <row r="31" spans="1:3" ht="12">
      <c r="A31" s="11"/>
      <c r="B31" s="6"/>
      <c r="C31" s="6"/>
    </row>
    <row r="32" spans="1:3" ht="12">
      <c r="A32" s="6"/>
      <c r="B32" s="6"/>
      <c r="C32" s="6"/>
    </row>
    <row r="33" spans="1:3" ht="12">
      <c r="A33" s="6"/>
      <c r="B33" s="6"/>
      <c r="C33" s="6"/>
    </row>
    <row r="34" spans="1:3" ht="12">
      <c r="A34" s="6"/>
      <c r="B34" s="6"/>
      <c r="C34" s="6"/>
    </row>
    <row r="35" spans="1:3" ht="12">
      <c r="A35" s="6"/>
      <c r="B35" s="6"/>
      <c r="C35" s="6"/>
    </row>
    <row r="36" spans="1:3" ht="12">
      <c r="A36" s="11"/>
      <c r="B36" s="11"/>
      <c r="C36" s="11"/>
    </row>
    <row r="37" spans="1:3" ht="12">
      <c r="A37" s="6"/>
      <c r="B37" s="6"/>
      <c r="C37" s="15"/>
    </row>
    <row r="38" spans="1:3" ht="12">
      <c r="A38" s="6"/>
      <c r="B38" s="6"/>
      <c r="C38" s="6"/>
    </row>
    <row r="39" spans="1:3" ht="12">
      <c r="A39" s="6"/>
      <c r="B39" s="6"/>
      <c r="C39" s="6"/>
    </row>
    <row r="40" spans="1:3" ht="12">
      <c r="A40" s="6"/>
      <c r="B40" s="6"/>
      <c r="C40" s="6"/>
    </row>
    <row r="41" spans="1:3" ht="12.75">
      <c r="A41" s="9"/>
      <c r="B41" s="9"/>
      <c r="C41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3.28125" style="7" customWidth="1"/>
    <col min="2" max="2" width="5.421875" style="7" customWidth="1"/>
    <col min="3" max="3" width="12.8515625" style="7" customWidth="1"/>
    <col min="4" max="4" width="8.7109375" style="7" customWidth="1"/>
    <col min="5" max="5" width="9.421875" style="7" bestFit="1" customWidth="1"/>
    <col min="6" max="6" width="10.8515625" style="7" customWidth="1"/>
    <col min="7" max="7" width="6.140625" style="7" bestFit="1" customWidth="1"/>
    <col min="8" max="16384" width="9.140625" style="7" customWidth="1"/>
  </cols>
  <sheetData>
    <row r="1" spans="1:7" ht="15.75">
      <c r="A1" s="64" t="s">
        <v>162</v>
      </c>
      <c r="C1" s="29"/>
      <c r="D1" s="29"/>
      <c r="E1" s="35"/>
      <c r="F1" s="35"/>
      <c r="G1" s="35"/>
    </row>
    <row r="2" spans="1:7" ht="22.5">
      <c r="A2" s="40" t="s">
        <v>1</v>
      </c>
      <c r="B2" s="22"/>
      <c r="C2" s="22"/>
      <c r="D2" s="22"/>
      <c r="E2" s="20" t="s">
        <v>227</v>
      </c>
      <c r="F2" s="20" t="s">
        <v>248</v>
      </c>
      <c r="G2" s="35"/>
    </row>
    <row r="3" spans="1:7" ht="11.25">
      <c r="A3" s="22" t="s">
        <v>131</v>
      </c>
      <c r="B3" s="22"/>
      <c r="C3" s="22"/>
      <c r="D3" s="22"/>
      <c r="E3" s="35"/>
      <c r="F3" s="35"/>
      <c r="G3" s="35"/>
    </row>
    <row r="4" spans="1:7" ht="11.25">
      <c r="A4" s="35"/>
      <c r="B4" s="22" t="s">
        <v>2</v>
      </c>
      <c r="C4" s="22"/>
      <c r="D4" s="22"/>
      <c r="E4" s="48">
        <v>201904</v>
      </c>
      <c r="F4" s="41">
        <v>200186</v>
      </c>
      <c r="G4" s="35"/>
    </row>
    <row r="5" spans="1:7" ht="11.25">
      <c r="A5" s="35"/>
      <c r="B5" s="22" t="s">
        <v>4</v>
      </c>
      <c r="C5" s="22"/>
      <c r="D5" s="22"/>
      <c r="E5" s="48">
        <v>59158</v>
      </c>
      <c r="F5" s="41">
        <v>58054</v>
      </c>
      <c r="G5" s="35"/>
    </row>
    <row r="6" spans="1:7" ht="11.25">
      <c r="A6" s="35"/>
      <c r="B6" s="28" t="s">
        <v>36</v>
      </c>
      <c r="C6" s="28"/>
      <c r="D6" s="28"/>
      <c r="E6" s="43">
        <f>SUM(E4:E5)</f>
        <v>261062</v>
      </c>
      <c r="F6" s="43">
        <f>SUM(F4:F5)</f>
        <v>258240</v>
      </c>
      <c r="G6" s="35" t="s">
        <v>234</v>
      </c>
    </row>
    <row r="7" spans="1:7" ht="11.25">
      <c r="A7" s="22" t="s">
        <v>5</v>
      </c>
      <c r="B7" s="22"/>
      <c r="C7" s="35"/>
      <c r="D7" s="22"/>
      <c r="E7" s="35">
        <v>10000</v>
      </c>
      <c r="F7" s="35">
        <v>10000</v>
      </c>
      <c r="G7" s="35"/>
    </row>
    <row r="8" spans="1:7" ht="11.25">
      <c r="A8" s="22" t="s">
        <v>6</v>
      </c>
      <c r="B8" s="22"/>
      <c r="C8" s="35"/>
      <c r="D8" s="22"/>
      <c r="E8" s="48">
        <v>3250</v>
      </c>
      <c r="F8" s="35">
        <v>3250</v>
      </c>
      <c r="G8" s="35"/>
    </row>
    <row r="9" spans="1:7" ht="11.25">
      <c r="A9" s="22" t="s">
        <v>133</v>
      </c>
      <c r="B9" s="22"/>
      <c r="C9" s="22"/>
      <c r="D9" s="22"/>
      <c r="E9" s="57"/>
      <c r="F9" s="35"/>
      <c r="G9" s="35"/>
    </row>
    <row r="10" spans="1:7" ht="11.25">
      <c r="A10" s="35"/>
      <c r="B10" s="22" t="s">
        <v>64</v>
      </c>
      <c r="C10" s="22"/>
      <c r="D10" s="22"/>
      <c r="E10" s="62">
        <v>3000</v>
      </c>
      <c r="F10" s="35">
        <v>3000</v>
      </c>
      <c r="G10" s="35"/>
    </row>
    <row r="11" spans="1:7" ht="11.25">
      <c r="A11" s="35"/>
      <c r="B11" s="22" t="s">
        <v>171</v>
      </c>
      <c r="C11" s="22"/>
      <c r="D11" s="22"/>
      <c r="E11" s="62">
        <v>25000</v>
      </c>
      <c r="F11" s="35">
        <v>25000</v>
      </c>
      <c r="G11" s="35"/>
    </row>
    <row r="12" spans="1:7" ht="11.25">
      <c r="A12" s="35"/>
      <c r="B12" s="22" t="s">
        <v>67</v>
      </c>
      <c r="C12" s="22"/>
      <c r="D12" s="22"/>
      <c r="E12" s="48"/>
      <c r="F12" s="35"/>
      <c r="G12" s="35"/>
    </row>
    <row r="13" spans="1:7" ht="11.25">
      <c r="A13" s="35"/>
      <c r="B13" s="22"/>
      <c r="C13" s="22" t="s">
        <v>68</v>
      </c>
      <c r="D13" s="22"/>
      <c r="E13" s="48">
        <v>35000</v>
      </c>
      <c r="F13" s="35">
        <v>35000</v>
      </c>
      <c r="G13" s="35"/>
    </row>
    <row r="14" spans="1:7" ht="11.25">
      <c r="A14" s="35"/>
      <c r="B14" s="22"/>
      <c r="C14" s="22" t="s">
        <v>69</v>
      </c>
      <c r="D14" s="22"/>
      <c r="E14" s="48">
        <v>4000</v>
      </c>
      <c r="F14" s="35">
        <v>4000</v>
      </c>
      <c r="G14" s="35"/>
    </row>
    <row r="15" spans="1:7" ht="11.25">
      <c r="A15" s="35"/>
      <c r="B15" s="22"/>
      <c r="C15" s="22" t="s">
        <v>70</v>
      </c>
      <c r="D15" s="22"/>
      <c r="E15" s="48">
        <v>40000</v>
      </c>
      <c r="F15" s="35">
        <v>40000</v>
      </c>
      <c r="G15" s="35"/>
    </row>
    <row r="16" spans="1:7" ht="11.25">
      <c r="A16" s="22"/>
      <c r="B16" s="35"/>
      <c r="C16" s="22" t="s">
        <v>21</v>
      </c>
      <c r="D16" s="22"/>
      <c r="E16" s="48">
        <v>2000</v>
      </c>
      <c r="F16" s="35">
        <v>2000</v>
      </c>
      <c r="G16" s="35"/>
    </row>
    <row r="17" spans="1:7" ht="11.25">
      <c r="A17" s="35"/>
      <c r="B17" s="28" t="s">
        <v>134</v>
      </c>
      <c r="C17" s="53"/>
      <c r="D17" s="53"/>
      <c r="E17" s="43">
        <f>SUM(E10:E16)</f>
        <v>109000</v>
      </c>
      <c r="F17" s="43">
        <f>SUM(F10:F16)</f>
        <v>109000</v>
      </c>
      <c r="G17" s="35"/>
    </row>
    <row r="18" spans="1:7" ht="11.25">
      <c r="A18" s="35" t="s">
        <v>71</v>
      </c>
      <c r="B18" s="42"/>
      <c r="C18" s="42"/>
      <c r="D18" s="35"/>
      <c r="E18" s="49"/>
      <c r="F18" s="35"/>
      <c r="G18" s="35"/>
    </row>
    <row r="19" spans="1:7" ht="11.25">
      <c r="A19" s="42"/>
      <c r="B19" s="35" t="s">
        <v>72</v>
      </c>
      <c r="C19" s="63"/>
      <c r="D19" s="35"/>
      <c r="E19" s="48">
        <v>10000</v>
      </c>
      <c r="F19" s="35">
        <v>10000</v>
      </c>
      <c r="G19" s="35"/>
    </row>
    <row r="20" spans="1:7" ht="11.25">
      <c r="A20" s="35"/>
      <c r="B20" s="42" t="s">
        <v>73</v>
      </c>
      <c r="C20" s="35"/>
      <c r="D20" s="35"/>
      <c r="E20" s="43">
        <f>SUM(E19:E19)</f>
        <v>10000</v>
      </c>
      <c r="F20" s="43">
        <f>SUM(F19:F19)</f>
        <v>10000</v>
      </c>
      <c r="G20" s="35" t="s">
        <v>132</v>
      </c>
    </row>
    <row r="21" spans="1:7" ht="11.25">
      <c r="A21" s="22" t="s">
        <v>12</v>
      </c>
      <c r="B21" s="22"/>
      <c r="C21" s="22"/>
      <c r="D21" s="22"/>
      <c r="E21" s="49"/>
      <c r="F21" s="35"/>
      <c r="G21" s="35"/>
    </row>
    <row r="22" spans="1:7" ht="11.25">
      <c r="A22" s="22"/>
      <c r="B22" s="22" t="s">
        <v>13</v>
      </c>
      <c r="C22" s="22"/>
      <c r="D22" s="22"/>
      <c r="E22" s="48">
        <v>1000</v>
      </c>
      <c r="F22" s="35">
        <v>1000</v>
      </c>
      <c r="G22" s="35"/>
    </row>
    <row r="23" spans="1:7" ht="11.25">
      <c r="A23" s="35"/>
      <c r="B23" s="22" t="s">
        <v>14</v>
      </c>
      <c r="C23" s="22"/>
      <c r="D23" s="22"/>
      <c r="E23" s="48">
        <v>5000</v>
      </c>
      <c r="F23" s="35">
        <v>5000</v>
      </c>
      <c r="G23" s="35"/>
    </row>
    <row r="24" spans="1:7" ht="11.25">
      <c r="A24" s="35"/>
      <c r="B24" s="22" t="s">
        <v>15</v>
      </c>
      <c r="C24" s="22"/>
      <c r="D24" s="22"/>
      <c r="E24" s="48">
        <v>750</v>
      </c>
      <c r="F24" s="35">
        <v>750</v>
      </c>
      <c r="G24" s="35"/>
    </row>
    <row r="25" spans="1:7" ht="11.25">
      <c r="A25" s="35"/>
      <c r="B25" s="22" t="s">
        <v>157</v>
      </c>
      <c r="C25" s="22"/>
      <c r="D25" s="22"/>
      <c r="E25" s="48">
        <v>3500</v>
      </c>
      <c r="F25" s="35">
        <v>3500</v>
      </c>
      <c r="G25" s="35"/>
    </row>
    <row r="26" spans="1:7" ht="11.25">
      <c r="A26" s="35"/>
      <c r="B26" s="22" t="s">
        <v>16</v>
      </c>
      <c r="C26" s="22"/>
      <c r="D26" s="22"/>
      <c r="E26" s="48">
        <v>4300</v>
      </c>
      <c r="F26" s="35">
        <v>4300</v>
      </c>
      <c r="G26" s="35"/>
    </row>
    <row r="27" spans="1:7" ht="11.25">
      <c r="A27" s="28"/>
      <c r="B27" s="28" t="s">
        <v>17</v>
      </c>
      <c r="C27" s="28"/>
      <c r="D27" s="28"/>
      <c r="E27" s="43">
        <f>SUM(E22:E26)</f>
        <v>14550</v>
      </c>
      <c r="F27" s="43">
        <f>SUM(F22:F26)</f>
        <v>14550</v>
      </c>
      <c r="G27" s="35"/>
    </row>
    <row r="28" spans="1:7" ht="11.25">
      <c r="A28" s="22" t="s">
        <v>18</v>
      </c>
      <c r="B28" s="22"/>
      <c r="C28" s="22"/>
      <c r="D28" s="22"/>
      <c r="E28" s="35"/>
      <c r="F28" s="35"/>
      <c r="G28" s="35"/>
    </row>
    <row r="29" spans="1:6" ht="11.25">
      <c r="A29" s="35"/>
      <c r="B29" s="22" t="s">
        <v>19</v>
      </c>
      <c r="C29" s="22"/>
      <c r="D29" s="22"/>
      <c r="E29" s="35">
        <v>1500</v>
      </c>
      <c r="F29" s="35">
        <v>1500</v>
      </c>
    </row>
    <row r="30" spans="1:7" s="8" customFormat="1" ht="11.25">
      <c r="A30" s="28"/>
      <c r="B30" s="28" t="s">
        <v>20</v>
      </c>
      <c r="C30" s="28"/>
      <c r="D30" s="28"/>
      <c r="E30" s="43">
        <f>SUM(E29)</f>
        <v>1500</v>
      </c>
      <c r="F30" s="43">
        <f>SUM(F29)</f>
        <v>1500</v>
      </c>
      <c r="G30" s="35" t="s">
        <v>132</v>
      </c>
    </row>
    <row r="31" spans="1:7" ht="11.25">
      <c r="A31" s="22" t="s">
        <v>21</v>
      </c>
      <c r="B31" s="22"/>
      <c r="C31" s="22"/>
      <c r="D31" s="22"/>
      <c r="E31" s="48">
        <v>2000</v>
      </c>
      <c r="F31" s="35">
        <v>2000</v>
      </c>
      <c r="G31" s="35"/>
    </row>
    <row r="32" spans="1:7" ht="12">
      <c r="A32" s="40" t="s">
        <v>74</v>
      </c>
      <c r="B32" s="22"/>
      <c r="C32" s="22"/>
      <c r="D32" s="22"/>
      <c r="E32" s="43">
        <f>E6+E7+E8+E17+E20+E27+E30+E31</f>
        <v>411362</v>
      </c>
      <c r="F32" s="43">
        <f>F6+F7+F8+F17+F20+F27+F30+F31</f>
        <v>408540</v>
      </c>
      <c r="G32" s="35" t="s">
        <v>235</v>
      </c>
    </row>
    <row r="33" spans="1:4" ht="11.25">
      <c r="A33" s="6"/>
      <c r="B33" s="6"/>
      <c r="C33" s="6"/>
      <c r="D33" s="6"/>
    </row>
    <row r="34" spans="1:4" ht="11.25">
      <c r="A34" s="11"/>
      <c r="B34" s="11"/>
      <c r="C34" s="11"/>
      <c r="D34" s="11"/>
    </row>
    <row r="35" spans="1:4" ht="11.25">
      <c r="A35" s="6"/>
      <c r="B35" s="6"/>
      <c r="C35" s="15"/>
      <c r="D35" s="15"/>
    </row>
    <row r="36" spans="1:4" ht="11.25">
      <c r="A36" s="11"/>
      <c r="B36" s="6"/>
      <c r="C36" s="6"/>
      <c r="D36" s="6"/>
    </row>
    <row r="37" spans="1:4" ht="11.25">
      <c r="A37" s="6"/>
      <c r="B37" s="6"/>
      <c r="C37" s="6"/>
      <c r="D37" s="6"/>
    </row>
    <row r="38" spans="1:4" ht="11.25">
      <c r="A38" s="6"/>
      <c r="B38" s="6"/>
      <c r="C38" s="6"/>
      <c r="D38" s="6"/>
    </row>
    <row r="39" spans="1:4" ht="11.25">
      <c r="A39" s="6"/>
      <c r="B39" s="6"/>
      <c r="C39" s="6"/>
      <c r="D39" s="6"/>
    </row>
    <row r="40" spans="1:4" ht="11.25">
      <c r="A40" s="6"/>
      <c r="B40" s="6"/>
      <c r="C40" s="6"/>
      <c r="D40" s="6"/>
    </row>
    <row r="41" spans="1:4" ht="11.25">
      <c r="A41" s="11"/>
      <c r="B41" s="11"/>
      <c r="C41" s="11"/>
      <c r="D41" s="11"/>
    </row>
    <row r="42" spans="1:4" ht="11.25">
      <c r="A42" s="6"/>
      <c r="B42" s="6"/>
      <c r="C42" s="15"/>
      <c r="D42" s="15"/>
    </row>
    <row r="43" spans="1:4" ht="11.25">
      <c r="A43" s="6"/>
      <c r="B43" s="6"/>
      <c r="C43" s="6"/>
      <c r="D43" s="6"/>
    </row>
    <row r="44" spans="1:4" ht="11.25">
      <c r="A44" s="6"/>
      <c r="B44" s="6"/>
      <c r="C44" s="6"/>
      <c r="D44" s="6"/>
    </row>
    <row r="45" spans="1:4" ht="11.25">
      <c r="A45" s="6"/>
      <c r="B45" s="6"/>
      <c r="C45" s="6"/>
      <c r="D45" s="6"/>
    </row>
    <row r="46" spans="1:4" ht="12.75">
      <c r="A46" s="9"/>
      <c r="B46" s="9"/>
      <c r="C46" s="9"/>
      <c r="D46" s="9"/>
    </row>
  </sheetData>
  <sheetProtection/>
  <printOptions/>
  <pageMargins left="0.55" right="0.01" top="0.5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E5" sqref="E5:E6"/>
    </sheetView>
  </sheetViews>
  <sheetFormatPr defaultColWidth="9.140625" defaultRowHeight="15"/>
  <cols>
    <col min="1" max="1" width="4.7109375" style="35" customWidth="1"/>
    <col min="2" max="2" width="8.140625" style="35" customWidth="1"/>
    <col min="3" max="3" width="21.7109375" style="35" customWidth="1"/>
    <col min="4" max="4" width="9.421875" style="35" bestFit="1" customWidth="1"/>
    <col min="5" max="5" width="10.8515625" style="35" customWidth="1"/>
    <col min="6" max="6" width="9.140625" style="37" customWidth="1"/>
    <col min="7" max="7" width="9.140625" style="38" customWidth="1"/>
    <col min="8" max="16384" width="9.140625" style="39" customWidth="1"/>
  </cols>
  <sheetData>
    <row r="1" spans="1:3" ht="15.75">
      <c r="A1" s="64" t="s">
        <v>177</v>
      </c>
      <c r="C1" s="36"/>
    </row>
    <row r="2" spans="2:3" ht="15">
      <c r="B2" s="36"/>
      <c r="C2" s="36"/>
    </row>
    <row r="3" spans="1:5" ht="22.5">
      <c r="A3" s="40" t="s">
        <v>1</v>
      </c>
      <c r="B3" s="22"/>
      <c r="C3" s="22"/>
      <c r="D3" s="20" t="s">
        <v>227</v>
      </c>
      <c r="E3" s="20" t="s">
        <v>248</v>
      </c>
    </row>
    <row r="4" spans="1:3" ht="12">
      <c r="A4" s="22" t="s">
        <v>131</v>
      </c>
      <c r="B4" s="22"/>
      <c r="C4" s="22"/>
    </row>
    <row r="5" spans="2:5" ht="12">
      <c r="B5" s="22" t="s">
        <v>2</v>
      </c>
      <c r="C5" s="22"/>
      <c r="D5" s="35">
        <v>390407</v>
      </c>
      <c r="E5" s="41">
        <v>386971</v>
      </c>
    </row>
    <row r="6" spans="2:5" ht="12">
      <c r="B6" s="22" t="s">
        <v>4</v>
      </c>
      <c r="C6" s="22"/>
      <c r="D6" s="35">
        <v>114389</v>
      </c>
      <c r="E6" s="41">
        <v>112221</v>
      </c>
    </row>
    <row r="7" spans="1:7" s="46" customFormat="1" ht="12">
      <c r="A7" s="42"/>
      <c r="B7" s="28" t="s">
        <v>36</v>
      </c>
      <c r="C7" s="28"/>
      <c r="D7" s="43">
        <f>SUM(D5:D6)</f>
        <v>504796</v>
      </c>
      <c r="E7" s="43">
        <f>SUM(E5:E6)</f>
        <v>499192</v>
      </c>
      <c r="F7" s="44"/>
      <c r="G7" s="45"/>
    </row>
    <row r="8" spans="1:5" ht="12">
      <c r="A8" s="22" t="s">
        <v>5</v>
      </c>
      <c r="B8" s="22"/>
      <c r="C8" s="22"/>
      <c r="D8" s="47">
        <v>18000</v>
      </c>
      <c r="E8" s="35">
        <v>18000</v>
      </c>
    </row>
    <row r="9" spans="1:5" ht="12">
      <c r="A9" s="22" t="s">
        <v>6</v>
      </c>
      <c r="B9" s="22"/>
      <c r="C9" s="22"/>
      <c r="D9" s="48">
        <v>3200</v>
      </c>
      <c r="E9" s="35">
        <v>4200</v>
      </c>
    </row>
    <row r="10" spans="1:4" ht="12">
      <c r="A10" s="22" t="s">
        <v>7</v>
      </c>
      <c r="B10" s="22"/>
      <c r="C10" s="22"/>
      <c r="D10" s="49"/>
    </row>
    <row r="11" spans="1:4" ht="12">
      <c r="A11" s="22"/>
      <c r="B11" s="22" t="s">
        <v>8</v>
      </c>
      <c r="C11" s="22"/>
      <c r="D11" s="48"/>
    </row>
    <row r="12" spans="1:5" ht="12">
      <c r="A12" s="22"/>
      <c r="C12" s="22" t="s">
        <v>149</v>
      </c>
      <c r="D12" s="48">
        <v>900</v>
      </c>
      <c r="E12" s="35">
        <v>900</v>
      </c>
    </row>
    <row r="13" spans="1:5" ht="12">
      <c r="A13" s="39"/>
      <c r="B13" s="39"/>
      <c r="C13" s="22" t="s">
        <v>8</v>
      </c>
      <c r="D13" s="48">
        <v>12500</v>
      </c>
      <c r="E13" s="39">
        <v>12500</v>
      </c>
    </row>
    <row r="14" spans="1:4" ht="12">
      <c r="A14" s="22"/>
      <c r="B14" s="22" t="s">
        <v>9</v>
      </c>
      <c r="C14" s="22"/>
      <c r="D14" s="48"/>
    </row>
    <row r="15" spans="1:5" ht="12">
      <c r="A15" s="22"/>
      <c r="C15" s="22" t="s">
        <v>149</v>
      </c>
      <c r="D15" s="48">
        <v>900</v>
      </c>
      <c r="E15" s="35">
        <v>2500</v>
      </c>
    </row>
    <row r="16" spans="1:5" ht="12">
      <c r="A16" s="22"/>
      <c r="B16" s="39"/>
      <c r="C16" s="22" t="s">
        <v>9</v>
      </c>
      <c r="D16" s="48">
        <v>12500</v>
      </c>
      <c r="E16" s="39">
        <v>12500</v>
      </c>
    </row>
    <row r="17" spans="2:7" s="46" customFormat="1" ht="12">
      <c r="B17" s="28" t="s">
        <v>11</v>
      </c>
      <c r="C17" s="28"/>
      <c r="D17" s="49">
        <f>SUM(D11:D16)</f>
        <v>26800</v>
      </c>
      <c r="E17" s="49">
        <f>SUM(E11:E16)</f>
        <v>28400</v>
      </c>
      <c r="F17" s="44"/>
      <c r="G17" s="45"/>
    </row>
    <row r="18" spans="1:4" ht="12">
      <c r="A18" s="22" t="s">
        <v>12</v>
      </c>
      <c r="B18" s="22"/>
      <c r="C18" s="22"/>
      <c r="D18" s="49"/>
    </row>
    <row r="19" spans="1:5" ht="12">
      <c r="A19" s="39"/>
      <c r="B19" s="22" t="s">
        <v>13</v>
      </c>
      <c r="C19" s="22"/>
      <c r="D19" s="48">
        <v>2200</v>
      </c>
      <c r="E19" s="35">
        <v>2200</v>
      </c>
    </row>
    <row r="20" spans="1:5" ht="12">
      <c r="A20" s="39"/>
      <c r="B20" s="22" t="s">
        <v>14</v>
      </c>
      <c r="C20" s="22"/>
      <c r="D20" s="48">
        <v>2300</v>
      </c>
      <c r="E20" s="35">
        <v>2400</v>
      </c>
    </row>
    <row r="21" spans="1:5" ht="12">
      <c r="A21" s="39"/>
      <c r="B21" s="22" t="s">
        <v>15</v>
      </c>
      <c r="C21" s="22"/>
      <c r="D21" s="48">
        <v>500</v>
      </c>
      <c r="E21" s="35">
        <v>500</v>
      </c>
    </row>
    <row r="22" spans="1:5" ht="12">
      <c r="A22" s="39"/>
      <c r="B22" s="22" t="s">
        <v>35</v>
      </c>
      <c r="C22" s="22"/>
      <c r="D22" s="48">
        <v>1500</v>
      </c>
      <c r="E22" s="35">
        <v>1500</v>
      </c>
    </row>
    <row r="23" spans="1:5" ht="12">
      <c r="A23" s="39"/>
      <c r="B23" s="22" t="s">
        <v>16</v>
      </c>
      <c r="C23" s="22"/>
      <c r="D23" s="48">
        <v>2500</v>
      </c>
      <c r="E23" s="35">
        <v>2500</v>
      </c>
    </row>
    <row r="24" spans="1:7" s="46" customFormat="1" ht="12">
      <c r="A24" s="28"/>
      <c r="B24" s="28" t="s">
        <v>17</v>
      </c>
      <c r="C24" s="28"/>
      <c r="D24" s="49">
        <f>SUM(D19:D23)</f>
        <v>9000</v>
      </c>
      <c r="E24" s="49">
        <f>SUM(E19:E23)</f>
        <v>9100</v>
      </c>
      <c r="F24" s="44"/>
      <c r="G24" s="45"/>
    </row>
    <row r="25" spans="1:4" ht="12">
      <c r="A25" s="22" t="s">
        <v>18</v>
      </c>
      <c r="B25" s="22"/>
      <c r="C25" s="22"/>
      <c r="D25" s="49"/>
    </row>
    <row r="26" spans="1:5" ht="12">
      <c r="A26" s="39"/>
      <c r="B26" s="22" t="s">
        <v>19</v>
      </c>
      <c r="C26" s="22"/>
      <c r="D26" s="48">
        <v>450</v>
      </c>
      <c r="E26" s="35">
        <v>450</v>
      </c>
    </row>
    <row r="27" spans="1:5" ht="12" customHeight="1">
      <c r="A27" s="22" t="s">
        <v>21</v>
      </c>
      <c r="B27" s="18"/>
      <c r="C27" s="18"/>
      <c r="D27" s="48">
        <v>1000</v>
      </c>
      <c r="E27" s="35">
        <v>1000</v>
      </c>
    </row>
    <row r="28" spans="1:5" ht="12" customHeight="1">
      <c r="A28" s="40" t="s">
        <v>178</v>
      </c>
      <c r="B28" s="18"/>
      <c r="C28" s="18"/>
      <c r="D28" s="43">
        <f>+D7+D8+D9+D17+D24+D26+D27</f>
        <v>563246</v>
      </c>
      <c r="E28" s="43">
        <f>+E7+E8+E9+E17+E24+E26+E27</f>
        <v>560342</v>
      </c>
    </row>
  </sheetData>
  <sheetProtection/>
  <printOptions/>
  <pageMargins left="0.59" right="0.01" top="0.49" bottom="0.25" header="0.2" footer="0.17"/>
  <pageSetup fitToHeight="1" fitToWidth="1" horizontalDpi="300" verticalDpi="300" orientation="portrait" r:id="rId1"/>
  <headerFooter alignWithMargins="0">
    <oddFooter>&amp;L&amp;A&amp;CPage 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E5" sqref="E5:E6"/>
    </sheetView>
  </sheetViews>
  <sheetFormatPr defaultColWidth="9.140625" defaultRowHeight="15"/>
  <cols>
    <col min="1" max="1" width="5.8515625" style="1" customWidth="1"/>
    <col min="2" max="2" width="6.421875" style="1" customWidth="1"/>
    <col min="3" max="3" width="21.57421875" style="1" customWidth="1"/>
    <col min="4" max="4" width="9.421875" style="1" bestFit="1" customWidth="1"/>
    <col min="5" max="5" width="10.8515625" style="1" customWidth="1"/>
    <col min="6" max="6" width="9.140625" style="13" customWidth="1"/>
    <col min="7" max="7" width="9.140625" style="5" customWidth="1"/>
    <col min="8" max="16384" width="9.140625" style="1" customWidth="1"/>
  </cols>
  <sheetData>
    <row r="1" spans="1:5" ht="15.75">
      <c r="A1" s="64" t="s">
        <v>22</v>
      </c>
      <c r="C1" s="29"/>
      <c r="D1" s="35"/>
      <c r="E1" s="35"/>
    </row>
    <row r="2" spans="1:5" ht="15">
      <c r="A2" s="29"/>
      <c r="B2" s="36"/>
      <c r="C2" s="29"/>
      <c r="D2" s="35"/>
      <c r="E2" s="35"/>
    </row>
    <row r="3" spans="1:5" ht="22.5">
      <c r="A3" s="40" t="s">
        <v>1</v>
      </c>
      <c r="B3" s="50"/>
      <c r="C3" s="51"/>
      <c r="D3" s="20" t="s">
        <v>227</v>
      </c>
      <c r="E3" s="20" t="s">
        <v>248</v>
      </c>
    </row>
    <row r="4" spans="1:5" ht="12">
      <c r="A4" s="22" t="s">
        <v>131</v>
      </c>
      <c r="B4" s="22"/>
      <c r="C4" s="51"/>
      <c r="D4" s="35"/>
      <c r="E4" s="35"/>
    </row>
    <row r="5" spans="1:5" ht="12">
      <c r="A5" s="35"/>
      <c r="B5" s="22" t="s">
        <v>2</v>
      </c>
      <c r="C5" s="22"/>
      <c r="D5" s="48">
        <v>390407</v>
      </c>
      <c r="E5" s="41">
        <v>386971</v>
      </c>
    </row>
    <row r="6" spans="1:5" ht="12">
      <c r="A6" s="35"/>
      <c r="B6" s="22" t="s">
        <v>4</v>
      </c>
      <c r="C6" s="28"/>
      <c r="D6" s="48">
        <v>114389</v>
      </c>
      <c r="E6" s="41">
        <v>112221</v>
      </c>
    </row>
    <row r="7" spans="1:5" ht="12">
      <c r="A7" s="35"/>
      <c r="B7" s="28" t="s">
        <v>36</v>
      </c>
      <c r="C7" s="22"/>
      <c r="D7" s="43">
        <f>SUM(D5:D6)</f>
        <v>504796</v>
      </c>
      <c r="E7" s="43">
        <f>SUM(E5:E6)</f>
        <v>499192</v>
      </c>
    </row>
    <row r="8" spans="1:5" ht="12">
      <c r="A8" s="22" t="s">
        <v>5</v>
      </c>
      <c r="B8" s="22"/>
      <c r="C8" s="22"/>
      <c r="D8" s="48">
        <v>17000</v>
      </c>
      <c r="E8" s="35">
        <v>17000</v>
      </c>
    </row>
    <row r="9" spans="1:5" ht="12">
      <c r="A9" s="22" t="s">
        <v>6</v>
      </c>
      <c r="B9" s="22"/>
      <c r="C9" s="22"/>
      <c r="D9" s="48">
        <v>3200</v>
      </c>
      <c r="E9" s="35">
        <v>3200</v>
      </c>
    </row>
    <row r="10" spans="1:5" ht="12">
      <c r="A10" s="22" t="s">
        <v>7</v>
      </c>
      <c r="B10" s="22"/>
      <c r="C10" s="22"/>
      <c r="D10" s="49"/>
      <c r="E10" s="35"/>
    </row>
    <row r="11" spans="1:5" ht="12">
      <c r="A11" s="22"/>
      <c r="B11" s="22" t="s">
        <v>164</v>
      </c>
      <c r="C11" s="22"/>
      <c r="D11" s="48"/>
      <c r="E11" s="35"/>
    </row>
    <row r="12" spans="1:5" ht="12">
      <c r="A12" s="22"/>
      <c r="B12" s="35"/>
      <c r="C12" s="22" t="s">
        <v>149</v>
      </c>
      <c r="D12" s="48">
        <v>900</v>
      </c>
      <c r="E12" s="35">
        <v>900</v>
      </c>
    </row>
    <row r="13" spans="1:5" ht="12">
      <c r="A13" s="39"/>
      <c r="B13" s="39"/>
      <c r="C13" s="22" t="s">
        <v>164</v>
      </c>
      <c r="D13" s="48">
        <v>12500</v>
      </c>
      <c r="E13" s="39">
        <v>12500</v>
      </c>
    </row>
    <row r="14" spans="1:5" ht="12">
      <c r="A14" s="22"/>
      <c r="B14" s="22" t="s">
        <v>165</v>
      </c>
      <c r="C14" s="22"/>
      <c r="D14" s="48"/>
      <c r="E14" s="35"/>
    </row>
    <row r="15" spans="1:5" ht="12">
      <c r="A15" s="22"/>
      <c r="B15" s="35"/>
      <c r="C15" s="22" t="s">
        <v>149</v>
      </c>
      <c r="D15" s="48">
        <v>900</v>
      </c>
      <c r="E15" s="35">
        <v>900</v>
      </c>
    </row>
    <row r="16" spans="1:5" ht="12">
      <c r="A16" s="22"/>
      <c r="B16" s="39"/>
      <c r="C16" s="22" t="s">
        <v>165</v>
      </c>
      <c r="D16" s="48">
        <v>12500</v>
      </c>
      <c r="E16" s="39">
        <v>17500</v>
      </c>
    </row>
    <row r="17" spans="1:5" ht="12">
      <c r="A17" s="35"/>
      <c r="B17" s="28" t="s">
        <v>11</v>
      </c>
      <c r="C17" s="53"/>
      <c r="D17" s="49">
        <f>SUM(D11:D16)</f>
        <v>26800</v>
      </c>
      <c r="E17" s="49">
        <f>SUM(E11:E16)</f>
        <v>31800</v>
      </c>
    </row>
    <row r="18" spans="1:5" ht="12">
      <c r="A18" s="22" t="s">
        <v>12</v>
      </c>
      <c r="B18" s="22"/>
      <c r="C18" s="22"/>
      <c r="D18" s="49"/>
      <c r="E18" s="35"/>
    </row>
    <row r="19" spans="1:5" ht="12">
      <c r="A19" s="35"/>
      <c r="B19" s="22" t="s">
        <v>13</v>
      </c>
      <c r="C19" s="22"/>
      <c r="D19" s="48">
        <v>2200</v>
      </c>
      <c r="E19" s="35">
        <v>1900</v>
      </c>
    </row>
    <row r="20" spans="1:5" ht="12">
      <c r="A20" s="35"/>
      <c r="B20" s="22" t="s">
        <v>14</v>
      </c>
      <c r="C20" s="22"/>
      <c r="D20" s="48">
        <v>2300</v>
      </c>
      <c r="E20" s="35">
        <v>2300</v>
      </c>
    </row>
    <row r="21" spans="1:5" ht="12">
      <c r="A21" s="35"/>
      <c r="B21" s="22" t="s">
        <v>15</v>
      </c>
      <c r="C21" s="22"/>
      <c r="D21" s="48">
        <v>500</v>
      </c>
      <c r="E21" s="35">
        <v>400</v>
      </c>
    </row>
    <row r="22" spans="1:5" ht="12">
      <c r="A22" s="35"/>
      <c r="B22" s="22" t="s">
        <v>35</v>
      </c>
      <c r="C22" s="22"/>
      <c r="D22" s="48">
        <v>1500</v>
      </c>
      <c r="E22" s="41">
        <v>1500</v>
      </c>
    </row>
    <row r="23" spans="1:5" ht="12">
      <c r="A23" s="35"/>
      <c r="B23" s="22" t="s">
        <v>16</v>
      </c>
      <c r="C23" s="22"/>
      <c r="D23" s="48">
        <v>2500</v>
      </c>
      <c r="E23" s="54">
        <v>2500</v>
      </c>
    </row>
    <row r="24" spans="1:5" ht="12">
      <c r="A24" s="28"/>
      <c r="B24" s="28" t="s">
        <v>17</v>
      </c>
      <c r="C24" s="28"/>
      <c r="D24" s="49">
        <f>SUM(D19:D23)</f>
        <v>9000</v>
      </c>
      <c r="E24" s="49">
        <f>SUM(E19:E23)</f>
        <v>8600</v>
      </c>
    </row>
    <row r="25" spans="1:5" ht="12">
      <c r="A25" s="22" t="s">
        <v>18</v>
      </c>
      <c r="B25" s="22"/>
      <c r="C25" s="22"/>
      <c r="D25" s="49"/>
      <c r="E25" s="35"/>
    </row>
    <row r="26" spans="1:5" ht="12">
      <c r="A26" s="35"/>
      <c r="B26" s="22" t="s">
        <v>19</v>
      </c>
      <c r="C26" s="22"/>
      <c r="D26" s="48">
        <v>500</v>
      </c>
      <c r="E26" s="35">
        <v>400</v>
      </c>
    </row>
    <row r="27" spans="1:5" ht="12" customHeight="1">
      <c r="A27" s="22" t="s">
        <v>21</v>
      </c>
      <c r="B27" s="22"/>
      <c r="C27" s="22"/>
      <c r="D27" s="48">
        <v>1000</v>
      </c>
      <c r="E27" s="35">
        <v>1000</v>
      </c>
    </row>
    <row r="28" spans="1:5" ht="12" customHeight="1">
      <c r="A28" s="40" t="s">
        <v>24</v>
      </c>
      <c r="B28" s="22"/>
      <c r="C28" s="22"/>
      <c r="D28" s="43">
        <f>+D7+D8+D9+D17+D24+D26+D27</f>
        <v>562296</v>
      </c>
      <c r="E28" s="43">
        <f>+E7+E8+E9+E17+E24+E26+E27</f>
        <v>561192</v>
      </c>
    </row>
  </sheetData>
  <sheetProtection/>
  <printOptions/>
  <pageMargins left="0.61" right="0.01" top="0.53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E5" sqref="E5:E6"/>
    </sheetView>
  </sheetViews>
  <sheetFormatPr defaultColWidth="9.140625" defaultRowHeight="15"/>
  <cols>
    <col min="1" max="1" width="4.8515625" style="7" customWidth="1"/>
    <col min="2" max="2" width="5.00390625" style="7" customWidth="1"/>
    <col min="3" max="3" width="23.28125" style="7" bestFit="1" customWidth="1"/>
    <col min="4" max="4" width="9.421875" style="7" bestFit="1" customWidth="1"/>
    <col min="5" max="5" width="10.8515625" style="7" customWidth="1"/>
    <col min="6" max="6" width="9.140625" style="14" customWidth="1"/>
    <col min="7" max="7" width="9.140625" style="10" customWidth="1"/>
    <col min="8" max="16384" width="9.140625" style="7" customWidth="1"/>
  </cols>
  <sheetData>
    <row r="1" spans="1:5" ht="15.75">
      <c r="A1" s="64" t="s">
        <v>25</v>
      </c>
      <c r="C1" s="35"/>
      <c r="D1" s="35"/>
      <c r="E1" s="35"/>
    </row>
    <row r="2" spans="1:5" ht="15.75">
      <c r="A2" s="29"/>
      <c r="B2" s="29"/>
      <c r="C2" s="55"/>
      <c r="D2" s="35"/>
      <c r="E2" s="35"/>
    </row>
    <row r="3" spans="1:5" ht="22.5">
      <c r="A3" s="40" t="s">
        <v>1</v>
      </c>
      <c r="B3" s="22"/>
      <c r="C3" s="22"/>
      <c r="D3" s="20" t="s">
        <v>227</v>
      </c>
      <c r="E3" s="20" t="s">
        <v>248</v>
      </c>
    </row>
    <row r="4" spans="1:5" ht="12">
      <c r="A4" s="22" t="s">
        <v>131</v>
      </c>
      <c r="B4" s="22"/>
      <c r="C4" s="22"/>
      <c r="D4" s="20"/>
      <c r="E4" s="20"/>
    </row>
    <row r="5" spans="1:5" ht="12">
      <c r="A5" s="35"/>
      <c r="B5" s="22" t="s">
        <v>2</v>
      </c>
      <c r="C5" s="22"/>
      <c r="D5" s="48">
        <v>390407</v>
      </c>
      <c r="E5" s="35">
        <v>386971</v>
      </c>
    </row>
    <row r="6" spans="1:5" ht="12.75">
      <c r="A6" s="35"/>
      <c r="B6" s="22" t="s">
        <v>4</v>
      </c>
      <c r="C6" s="29"/>
      <c r="D6" s="48">
        <v>114389</v>
      </c>
      <c r="E6" s="35">
        <v>112221</v>
      </c>
    </row>
    <row r="7" spans="1:5" ht="12.75">
      <c r="A7" s="35"/>
      <c r="B7" s="28" t="s">
        <v>36</v>
      </c>
      <c r="C7" s="30"/>
      <c r="D7" s="43">
        <f>SUM(D5:D6)</f>
        <v>504796</v>
      </c>
      <c r="E7" s="43">
        <f>SUM(E5:E6)</f>
        <v>499192</v>
      </c>
    </row>
    <row r="8" spans="1:5" ht="12">
      <c r="A8" s="22" t="s">
        <v>5</v>
      </c>
      <c r="B8" s="22"/>
      <c r="C8" s="35"/>
      <c r="D8" s="35">
        <v>17100</v>
      </c>
      <c r="E8" s="35">
        <v>16500</v>
      </c>
    </row>
    <row r="9" spans="1:5" ht="12">
      <c r="A9" s="22" t="s">
        <v>6</v>
      </c>
      <c r="B9" s="22"/>
      <c r="C9" s="35"/>
      <c r="D9" s="48">
        <v>3600</v>
      </c>
      <c r="E9" s="35">
        <v>3500</v>
      </c>
    </row>
    <row r="10" spans="1:5" ht="12">
      <c r="A10" s="22" t="s">
        <v>7</v>
      </c>
      <c r="B10" s="22"/>
      <c r="C10" s="22"/>
      <c r="D10" s="49"/>
      <c r="E10" s="35"/>
    </row>
    <row r="11" spans="1:5" ht="12">
      <c r="A11" s="22"/>
      <c r="B11" s="22" t="s">
        <v>10</v>
      </c>
      <c r="C11" s="22"/>
      <c r="D11" s="48">
        <v>0</v>
      </c>
      <c r="E11" s="35">
        <v>600</v>
      </c>
    </row>
    <row r="12" spans="1:5" ht="12">
      <c r="A12" s="22"/>
      <c r="B12" s="22" t="s">
        <v>214</v>
      </c>
      <c r="C12" s="22"/>
      <c r="D12" s="48">
        <v>0</v>
      </c>
      <c r="E12" s="35">
        <v>1800</v>
      </c>
    </row>
    <row r="13" spans="1:5" ht="12">
      <c r="A13" s="22"/>
      <c r="B13" s="22" t="s">
        <v>144</v>
      </c>
      <c r="C13" s="22"/>
      <c r="D13" s="48"/>
      <c r="E13" s="35"/>
    </row>
    <row r="14" spans="1:5" ht="12">
      <c r="A14" s="22"/>
      <c r="B14" s="35"/>
      <c r="C14" s="22" t="s">
        <v>149</v>
      </c>
      <c r="D14" s="48">
        <v>900</v>
      </c>
      <c r="E14" s="35">
        <v>900</v>
      </c>
    </row>
    <row r="15" spans="1:5" ht="12">
      <c r="A15" s="39"/>
      <c r="B15" s="39"/>
      <c r="C15" s="22" t="s">
        <v>144</v>
      </c>
      <c r="D15" s="39">
        <v>12500</v>
      </c>
      <c r="E15" s="39">
        <v>12500</v>
      </c>
    </row>
    <row r="16" spans="1:5" ht="12">
      <c r="A16" s="22"/>
      <c r="B16" s="22" t="s">
        <v>145</v>
      </c>
      <c r="C16" s="22"/>
      <c r="D16" s="48"/>
      <c r="E16" s="35"/>
    </row>
    <row r="17" spans="1:5" ht="12">
      <c r="A17" s="22"/>
      <c r="B17" s="35"/>
      <c r="C17" s="22" t="s">
        <v>149</v>
      </c>
      <c r="D17" s="48">
        <v>900</v>
      </c>
      <c r="E17" s="35">
        <v>900</v>
      </c>
    </row>
    <row r="18" spans="1:5" ht="12">
      <c r="A18" s="22"/>
      <c r="B18" s="39"/>
      <c r="C18" s="22" t="s">
        <v>145</v>
      </c>
      <c r="D18" s="39">
        <v>12500</v>
      </c>
      <c r="E18" s="39">
        <v>12500</v>
      </c>
    </row>
    <row r="19" spans="1:7" s="8" customFormat="1" ht="12">
      <c r="A19" s="42"/>
      <c r="B19" s="28" t="s">
        <v>11</v>
      </c>
      <c r="C19" s="42"/>
      <c r="D19" s="49">
        <f>SUM(D11:D18)</f>
        <v>26800</v>
      </c>
      <c r="E19" s="49">
        <f>SUM(E11:E18)</f>
        <v>29200</v>
      </c>
      <c r="F19" s="16"/>
      <c r="G19" s="3"/>
    </row>
    <row r="20" spans="1:5" ht="12">
      <c r="A20" s="22" t="s">
        <v>12</v>
      </c>
      <c r="B20" s="35"/>
      <c r="C20" s="22"/>
      <c r="D20" s="49"/>
      <c r="E20" s="35"/>
    </row>
    <row r="21" spans="1:5" ht="12">
      <c r="A21" s="22"/>
      <c r="B21" s="22" t="s">
        <v>13</v>
      </c>
      <c r="C21" s="22"/>
      <c r="D21" s="48">
        <v>2200</v>
      </c>
      <c r="E21" s="41">
        <v>2500</v>
      </c>
    </row>
    <row r="22" spans="1:5" ht="12">
      <c r="A22" s="22"/>
      <c r="B22" s="22" t="s">
        <v>14</v>
      </c>
      <c r="C22" s="22"/>
      <c r="D22" s="48">
        <v>2300</v>
      </c>
      <c r="E22" s="41">
        <v>2250</v>
      </c>
    </row>
    <row r="23" spans="1:5" ht="12">
      <c r="A23" s="22"/>
      <c r="B23" s="22" t="s">
        <v>15</v>
      </c>
      <c r="C23" s="22"/>
      <c r="D23" s="48">
        <v>500</v>
      </c>
      <c r="E23" s="41">
        <v>500</v>
      </c>
    </row>
    <row r="24" spans="1:5" ht="12">
      <c r="A24" s="22"/>
      <c r="B24" s="22" t="s">
        <v>35</v>
      </c>
      <c r="C24" s="22"/>
      <c r="D24" s="48">
        <v>1500</v>
      </c>
      <c r="E24" s="41">
        <v>1400</v>
      </c>
    </row>
    <row r="25" spans="1:5" ht="12">
      <c r="A25" s="22"/>
      <c r="B25" s="22" t="s">
        <v>16</v>
      </c>
      <c r="C25" s="22"/>
      <c r="D25" s="48">
        <v>2500</v>
      </c>
      <c r="E25" s="35">
        <v>2500</v>
      </c>
    </row>
    <row r="26" spans="1:7" s="8" customFormat="1" ht="12">
      <c r="A26" s="28"/>
      <c r="B26" s="28" t="s">
        <v>17</v>
      </c>
      <c r="C26" s="42"/>
      <c r="D26" s="49">
        <f>SUM(D21:D25)</f>
        <v>9000</v>
      </c>
      <c r="E26" s="49">
        <f>SUM(E21:E25)</f>
        <v>9150</v>
      </c>
      <c r="F26" s="16"/>
      <c r="G26" s="3"/>
    </row>
    <row r="27" spans="1:5" ht="12">
      <c r="A27" s="22" t="s">
        <v>18</v>
      </c>
      <c r="B27" s="35"/>
      <c r="C27" s="22"/>
      <c r="D27" s="49"/>
      <c r="E27" s="35"/>
    </row>
    <row r="28" spans="1:5" ht="12">
      <c r="A28" s="22"/>
      <c r="B28" s="22" t="s">
        <v>19</v>
      </c>
      <c r="C28" s="22"/>
      <c r="D28" s="48">
        <v>500</v>
      </c>
      <c r="E28" s="35">
        <v>500</v>
      </c>
    </row>
    <row r="29" spans="1:5" ht="12">
      <c r="A29" s="22" t="s">
        <v>21</v>
      </c>
      <c r="B29" s="35"/>
      <c r="C29" s="22"/>
      <c r="D29" s="48">
        <v>1000</v>
      </c>
      <c r="E29" s="35">
        <v>1000</v>
      </c>
    </row>
    <row r="30" spans="1:5" ht="12">
      <c r="A30" s="40" t="s">
        <v>172</v>
      </c>
      <c r="C30" s="22"/>
      <c r="D30" s="43">
        <f>+D7+D8+D9+D19+D26+D28+D29</f>
        <v>562796</v>
      </c>
      <c r="E30" s="43">
        <f>+E7+E8+E9+E19+E26+E28+E29</f>
        <v>559042</v>
      </c>
    </row>
    <row r="31" spans="1:3" ht="12">
      <c r="A31" s="6"/>
      <c r="B31" s="6"/>
      <c r="C31" s="6"/>
    </row>
    <row r="32" spans="1:3" ht="12">
      <c r="A32" s="11"/>
      <c r="B32" s="11"/>
      <c r="C32" s="11"/>
    </row>
    <row r="33" spans="1:3" ht="12">
      <c r="A33" s="6"/>
      <c r="B33" s="6"/>
      <c r="C33" s="6"/>
    </row>
    <row r="34" spans="1:3" ht="12">
      <c r="A34" s="11"/>
      <c r="B34" s="11"/>
      <c r="C34" s="6"/>
    </row>
    <row r="35" spans="1:3" ht="12">
      <c r="A35" s="11"/>
      <c r="B35" s="6"/>
      <c r="C35" s="6"/>
    </row>
    <row r="36" spans="1:3" ht="12">
      <c r="A36" s="6"/>
      <c r="B36" s="6"/>
      <c r="C36" s="6"/>
    </row>
    <row r="37" spans="1:3" ht="12">
      <c r="A37" s="6"/>
      <c r="B37" s="6"/>
      <c r="C37" s="6"/>
    </row>
    <row r="38" spans="1:3" ht="12">
      <c r="A38" s="6"/>
      <c r="B38" s="6"/>
      <c r="C38" s="6"/>
    </row>
    <row r="39" spans="1:3" ht="12">
      <c r="A39" s="11"/>
      <c r="B39" s="11"/>
      <c r="C39" s="11"/>
    </row>
    <row r="40" spans="1:3" ht="12">
      <c r="A40" s="6"/>
      <c r="B40" s="6"/>
      <c r="C40" s="6"/>
    </row>
    <row r="41" spans="1:3" ht="12">
      <c r="A41" s="6"/>
      <c r="B41" s="6"/>
      <c r="C41" s="6"/>
    </row>
  </sheetData>
  <sheetProtection/>
  <printOptions/>
  <pageMargins left="0.5" right="0.01" top="0.43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E5" sqref="E5:E6"/>
    </sheetView>
  </sheetViews>
  <sheetFormatPr defaultColWidth="9.140625" defaultRowHeight="15"/>
  <cols>
    <col min="1" max="1" width="4.8515625" style="7" customWidth="1"/>
    <col min="2" max="2" width="7.7109375" style="7" customWidth="1"/>
    <col min="3" max="3" width="19.00390625" style="7" bestFit="1" customWidth="1"/>
    <col min="4" max="4" width="9.8515625" style="7" bestFit="1" customWidth="1"/>
    <col min="5" max="5" width="10.8515625" style="7" customWidth="1"/>
    <col min="6" max="6" width="4.00390625" style="14" customWidth="1"/>
    <col min="7" max="7" width="9.140625" style="10" customWidth="1"/>
    <col min="8" max="16384" width="9.140625" style="7" customWidth="1"/>
  </cols>
  <sheetData>
    <row r="1" spans="1:6" ht="15.75">
      <c r="A1" s="64" t="s">
        <v>26</v>
      </c>
      <c r="C1" s="35"/>
      <c r="D1" s="35"/>
      <c r="E1" s="35"/>
      <c r="F1" s="59"/>
    </row>
    <row r="2" spans="1:6" ht="15.75">
      <c r="A2" s="29"/>
      <c r="B2" s="29"/>
      <c r="C2" s="55"/>
      <c r="D2" s="35"/>
      <c r="E2" s="35"/>
      <c r="F2" s="59"/>
    </row>
    <row r="3" spans="1:7" s="8" customFormat="1" ht="22.5">
      <c r="A3" s="40" t="s">
        <v>1</v>
      </c>
      <c r="B3" s="42"/>
      <c r="C3" s="28"/>
      <c r="D3" s="20" t="s">
        <v>227</v>
      </c>
      <c r="E3" s="20" t="s">
        <v>248</v>
      </c>
      <c r="F3" s="60"/>
      <c r="G3" s="3"/>
    </row>
    <row r="4" spans="1:6" ht="12">
      <c r="A4" s="22" t="s">
        <v>131</v>
      </c>
      <c r="B4" s="22"/>
      <c r="C4" s="35"/>
      <c r="D4" s="56"/>
      <c r="E4" s="56"/>
      <c r="F4" s="59"/>
    </row>
    <row r="5" spans="1:6" ht="12">
      <c r="A5" s="35"/>
      <c r="B5" s="22" t="s">
        <v>2</v>
      </c>
      <c r="C5" s="35"/>
      <c r="D5" s="48">
        <v>390407</v>
      </c>
      <c r="E5" s="35">
        <v>386971</v>
      </c>
      <c r="F5" s="59"/>
    </row>
    <row r="6" spans="1:6" ht="12">
      <c r="A6" s="35"/>
      <c r="B6" s="22" t="s">
        <v>4</v>
      </c>
      <c r="C6" s="35"/>
      <c r="D6" s="41">
        <v>114389</v>
      </c>
      <c r="E6" s="41">
        <v>112221</v>
      </c>
      <c r="F6" s="59"/>
    </row>
    <row r="7" spans="1:6" ht="12">
      <c r="A7" s="35"/>
      <c r="B7" s="28" t="s">
        <v>36</v>
      </c>
      <c r="C7" s="35"/>
      <c r="D7" s="43">
        <f>SUM(D5:D6)</f>
        <v>504796</v>
      </c>
      <c r="E7" s="43">
        <f>SUM(E5:E6)</f>
        <v>499192</v>
      </c>
      <c r="F7" s="59"/>
    </row>
    <row r="8" spans="1:6" ht="12">
      <c r="A8" s="22" t="s">
        <v>5</v>
      </c>
      <c r="B8" s="22"/>
      <c r="C8" s="35"/>
      <c r="D8" s="35">
        <v>22000</v>
      </c>
      <c r="E8" s="35">
        <v>22000</v>
      </c>
      <c r="F8" s="59"/>
    </row>
    <row r="9" spans="1:6" ht="12">
      <c r="A9" s="22" t="s">
        <v>6</v>
      </c>
      <c r="B9" s="22"/>
      <c r="C9" s="35"/>
      <c r="D9" s="48">
        <v>3200</v>
      </c>
      <c r="E9" s="35">
        <v>3200</v>
      </c>
      <c r="F9" s="59"/>
    </row>
    <row r="10" spans="1:6" ht="12">
      <c r="A10" s="22" t="s">
        <v>7</v>
      </c>
      <c r="B10" s="22"/>
      <c r="C10" s="22"/>
      <c r="D10" s="49"/>
      <c r="E10" s="35"/>
      <c r="F10" s="59"/>
    </row>
    <row r="11" spans="1:6" ht="12">
      <c r="A11" s="22"/>
      <c r="B11" s="22" t="s">
        <v>127</v>
      </c>
      <c r="C11" s="22"/>
      <c r="D11" s="48"/>
      <c r="E11" s="35"/>
      <c r="F11" s="59"/>
    </row>
    <row r="12" spans="1:6" ht="12">
      <c r="A12" s="22"/>
      <c r="B12" s="35"/>
      <c r="C12" s="22" t="s">
        <v>149</v>
      </c>
      <c r="D12" s="48">
        <v>900</v>
      </c>
      <c r="E12" s="35">
        <v>900</v>
      </c>
      <c r="F12" s="59"/>
    </row>
    <row r="13" spans="1:6" ht="12">
      <c r="A13" s="39"/>
      <c r="B13" s="39"/>
      <c r="C13" s="22" t="s">
        <v>127</v>
      </c>
      <c r="D13" s="39">
        <v>12500</v>
      </c>
      <c r="E13" s="39">
        <v>12500</v>
      </c>
      <c r="F13" s="59"/>
    </row>
    <row r="14" spans="1:6" ht="12">
      <c r="A14" s="22"/>
      <c r="B14" s="22" t="s">
        <v>166</v>
      </c>
      <c r="C14" s="22"/>
      <c r="D14" s="48"/>
      <c r="E14" s="35"/>
      <c r="F14" s="59"/>
    </row>
    <row r="15" spans="1:6" ht="12">
      <c r="A15" s="22"/>
      <c r="B15" s="35"/>
      <c r="C15" s="22" t="s">
        <v>149</v>
      </c>
      <c r="D15" s="48">
        <v>900</v>
      </c>
      <c r="E15" s="35">
        <v>900</v>
      </c>
      <c r="F15" s="59"/>
    </row>
    <row r="16" spans="1:6" ht="12">
      <c r="A16" s="22"/>
      <c r="B16" s="39"/>
      <c r="C16" s="22" t="s">
        <v>166</v>
      </c>
      <c r="D16" s="39">
        <v>12500</v>
      </c>
      <c r="E16" s="39">
        <v>12500</v>
      </c>
      <c r="F16" s="59"/>
    </row>
    <row r="17" spans="1:6" ht="12">
      <c r="A17" s="35"/>
      <c r="B17" s="28" t="s">
        <v>11</v>
      </c>
      <c r="C17" s="35"/>
      <c r="D17" s="49">
        <f>SUM(D11:D16)</f>
        <v>26800</v>
      </c>
      <c r="E17" s="49">
        <f>SUM(E11:E16)</f>
        <v>26800</v>
      </c>
      <c r="F17" s="59"/>
    </row>
    <row r="18" spans="1:6" ht="12">
      <c r="A18" s="22" t="s">
        <v>12</v>
      </c>
      <c r="B18" s="35"/>
      <c r="C18" s="22"/>
      <c r="D18" s="49"/>
      <c r="E18" s="35"/>
      <c r="F18" s="59"/>
    </row>
    <row r="19" spans="1:6" ht="12">
      <c r="A19" s="22"/>
      <c r="B19" s="22" t="s">
        <v>13</v>
      </c>
      <c r="C19" s="22"/>
      <c r="D19" s="48">
        <v>2155</v>
      </c>
      <c r="E19" s="35">
        <v>2005</v>
      </c>
      <c r="F19" s="59"/>
    </row>
    <row r="20" spans="1:6" ht="12">
      <c r="A20" s="22"/>
      <c r="B20" s="22" t="s">
        <v>14</v>
      </c>
      <c r="C20" s="22"/>
      <c r="D20" s="48">
        <v>2300</v>
      </c>
      <c r="E20" s="35">
        <v>2450</v>
      </c>
      <c r="F20" s="59"/>
    </row>
    <row r="21" spans="1:6" ht="12">
      <c r="A21" s="22"/>
      <c r="B21" s="22" t="s">
        <v>15</v>
      </c>
      <c r="C21" s="22"/>
      <c r="D21" s="48">
        <v>500</v>
      </c>
      <c r="E21" s="35">
        <v>500</v>
      </c>
      <c r="F21" s="59"/>
    </row>
    <row r="22" spans="1:6" ht="12">
      <c r="A22" s="22"/>
      <c r="B22" s="22" t="s">
        <v>35</v>
      </c>
      <c r="C22" s="22"/>
      <c r="D22" s="48">
        <v>3000</v>
      </c>
      <c r="E22" s="41">
        <v>3000</v>
      </c>
      <c r="F22" s="59"/>
    </row>
    <row r="23" spans="1:6" ht="12">
      <c r="A23" s="22"/>
      <c r="B23" s="22" t="s">
        <v>16</v>
      </c>
      <c r="C23" s="22"/>
      <c r="D23" s="41">
        <v>2500</v>
      </c>
      <c r="E23" s="41">
        <v>2500</v>
      </c>
      <c r="F23" s="59"/>
    </row>
    <row r="24" spans="1:7" s="8" customFormat="1" ht="12">
      <c r="A24" s="22"/>
      <c r="B24" s="28" t="s">
        <v>17</v>
      </c>
      <c r="C24" s="42"/>
      <c r="D24" s="49">
        <f>SUM(D19:D23)</f>
        <v>10455</v>
      </c>
      <c r="E24" s="49">
        <f>SUM(E19:E23)</f>
        <v>10455</v>
      </c>
      <c r="F24" s="60"/>
      <c r="G24" s="3"/>
    </row>
    <row r="25" spans="1:6" ht="12">
      <c r="A25" s="22" t="s">
        <v>18</v>
      </c>
      <c r="B25" s="35"/>
      <c r="C25" s="22"/>
      <c r="D25" s="49"/>
      <c r="E25" s="35"/>
      <c r="F25" s="59"/>
    </row>
    <row r="26" spans="1:6" ht="12">
      <c r="A26" s="22"/>
      <c r="B26" s="22" t="s">
        <v>19</v>
      </c>
      <c r="C26" s="22"/>
      <c r="D26" s="48">
        <v>500</v>
      </c>
      <c r="E26" s="35">
        <v>500</v>
      </c>
      <c r="F26" s="59"/>
    </row>
    <row r="27" spans="1:6" ht="12">
      <c r="A27" s="22" t="s">
        <v>21</v>
      </c>
      <c r="B27" s="35"/>
      <c r="C27" s="22"/>
      <c r="D27" s="48">
        <v>1000</v>
      </c>
      <c r="E27" s="35">
        <v>1000</v>
      </c>
      <c r="F27" s="59"/>
    </row>
    <row r="28" spans="1:7" s="8" customFormat="1" ht="12">
      <c r="A28" s="40" t="s">
        <v>126</v>
      </c>
      <c r="B28" s="42"/>
      <c r="C28" s="28"/>
      <c r="D28" s="43">
        <f>+D7+D8+D9+D17+D24+D26+D27</f>
        <v>568751</v>
      </c>
      <c r="E28" s="43">
        <f>+E7+E8+E9+E17+E24+E26+E27</f>
        <v>563147</v>
      </c>
      <c r="F28" s="60"/>
      <c r="G28" s="3"/>
    </row>
    <row r="29" spans="1:3" ht="12">
      <c r="A29" s="6"/>
      <c r="B29" s="6"/>
      <c r="C29" s="6"/>
    </row>
    <row r="30" spans="1:3" ht="12">
      <c r="A30" s="6"/>
      <c r="B30" s="11"/>
      <c r="C30" s="11"/>
    </row>
    <row r="31" spans="1:3" ht="12">
      <c r="A31" s="6"/>
      <c r="B31" s="6"/>
      <c r="C31" s="6"/>
    </row>
    <row r="32" spans="1:3" ht="12">
      <c r="A32" s="6"/>
      <c r="B32" s="11"/>
      <c r="C32" s="6"/>
    </row>
    <row r="33" spans="1:3" ht="12">
      <c r="A33" s="6"/>
      <c r="B33" s="6"/>
      <c r="C33" s="6"/>
    </row>
    <row r="34" spans="1:3" ht="12">
      <c r="A34" s="6"/>
      <c r="B34" s="6"/>
      <c r="C34" s="6"/>
    </row>
    <row r="35" spans="1:3" ht="12">
      <c r="A35" s="6"/>
      <c r="B35" s="6"/>
      <c r="C35" s="6"/>
    </row>
    <row r="36" spans="1:3" ht="12">
      <c r="A36" s="6"/>
      <c r="B36" s="6"/>
      <c r="C36" s="6"/>
    </row>
    <row r="37" spans="1:3" ht="12">
      <c r="A37" s="6"/>
      <c r="B37" s="11"/>
      <c r="C37" s="11"/>
    </row>
    <row r="38" spans="1:3" ht="12">
      <c r="A38" s="6"/>
      <c r="B38" s="6"/>
      <c r="C38" s="6"/>
    </row>
    <row r="39" spans="1:3" ht="12">
      <c r="A39" s="6"/>
      <c r="B39" s="6"/>
      <c r="C39" s="6"/>
    </row>
    <row r="40" spans="1:3" ht="12">
      <c r="A40" s="6"/>
      <c r="B40" s="6"/>
      <c r="C40" s="6"/>
    </row>
    <row r="41" spans="1:3" ht="12">
      <c r="A41" s="6"/>
      <c r="B41" s="6"/>
      <c r="C41" s="6"/>
    </row>
    <row r="42" spans="1:3" ht="12.75">
      <c r="A42" s="9"/>
      <c r="B42" s="9"/>
      <c r="C42" s="9"/>
    </row>
  </sheetData>
  <sheetProtection/>
  <printOptions/>
  <pageMargins left="0.58" right="0.01" top="0.61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4.8515625" style="7" customWidth="1"/>
    <col min="2" max="2" width="7.7109375" style="7" customWidth="1"/>
    <col min="3" max="3" width="21.28125" style="7" customWidth="1"/>
    <col min="4" max="4" width="9.8515625" style="7" bestFit="1" customWidth="1"/>
    <col min="5" max="5" width="10.8515625" style="7" customWidth="1"/>
    <col min="6" max="6" width="4.00390625" style="14" customWidth="1"/>
    <col min="7" max="7" width="9.140625" style="10" customWidth="1"/>
    <col min="8" max="16384" width="9.140625" style="7" customWidth="1"/>
  </cols>
  <sheetData>
    <row r="1" spans="1:6" ht="15.75">
      <c r="A1" s="64" t="s">
        <v>184</v>
      </c>
      <c r="C1" s="35"/>
      <c r="D1" s="35"/>
      <c r="E1" s="35"/>
      <c r="F1" s="59"/>
    </row>
    <row r="2" spans="1:6" ht="15.75">
      <c r="A2" s="29"/>
      <c r="B2" s="29"/>
      <c r="C2" s="55"/>
      <c r="D2" s="35"/>
      <c r="E2" s="35"/>
      <c r="F2" s="59"/>
    </row>
    <row r="3" spans="1:7" s="8" customFormat="1" ht="22.5">
      <c r="A3" s="40" t="s">
        <v>1</v>
      </c>
      <c r="B3" s="42"/>
      <c r="C3" s="28"/>
      <c r="D3" s="20" t="s">
        <v>227</v>
      </c>
      <c r="E3" s="20" t="s">
        <v>248</v>
      </c>
      <c r="F3" s="60"/>
      <c r="G3" s="3"/>
    </row>
    <row r="4" spans="1:6" ht="12">
      <c r="A4" s="22" t="s">
        <v>131</v>
      </c>
      <c r="B4" s="22"/>
      <c r="C4" s="35"/>
      <c r="D4" s="56"/>
      <c r="E4" s="56"/>
      <c r="F4" s="59"/>
    </row>
    <row r="5" spans="1:6" ht="12">
      <c r="A5" s="35"/>
      <c r="B5" s="22" t="s">
        <v>2</v>
      </c>
      <c r="C5" s="35"/>
      <c r="D5" s="48">
        <v>896818</v>
      </c>
      <c r="E5" s="35">
        <v>896105</v>
      </c>
      <c r="F5" s="59"/>
    </row>
    <row r="6" spans="1:6" ht="12">
      <c r="A6" s="35"/>
      <c r="B6" s="22" t="s">
        <v>23</v>
      </c>
      <c r="C6" s="35"/>
      <c r="D6" s="48">
        <v>18000</v>
      </c>
      <c r="E6" s="35">
        <v>18000</v>
      </c>
      <c r="F6" s="59"/>
    </row>
    <row r="7" spans="1:6" ht="12">
      <c r="A7" s="35"/>
      <c r="B7" s="22" t="s">
        <v>4</v>
      </c>
      <c r="C7" s="35"/>
      <c r="D7" s="41">
        <v>262768</v>
      </c>
      <c r="E7" s="41">
        <v>259870</v>
      </c>
      <c r="F7" s="59"/>
    </row>
    <row r="8" spans="1:6" ht="12">
      <c r="A8" s="35"/>
      <c r="B8" s="28" t="s">
        <v>36</v>
      </c>
      <c r="C8" s="35"/>
      <c r="D8" s="43">
        <f>SUM(D5:D7)</f>
        <v>1177586</v>
      </c>
      <c r="E8" s="43">
        <f>SUM(E5:E7)</f>
        <v>1173975</v>
      </c>
      <c r="F8" s="59"/>
    </row>
    <row r="9" spans="1:6" ht="12">
      <c r="A9" s="22" t="s">
        <v>5</v>
      </c>
      <c r="B9" s="22"/>
      <c r="C9" s="35"/>
      <c r="D9" s="35">
        <v>33900</v>
      </c>
      <c r="E9" s="35">
        <v>33900</v>
      </c>
      <c r="F9" s="59"/>
    </row>
    <row r="10" spans="1:6" ht="12">
      <c r="A10" s="22" t="s">
        <v>6</v>
      </c>
      <c r="B10" s="22"/>
      <c r="C10" s="35"/>
      <c r="D10" s="48">
        <v>13430</v>
      </c>
      <c r="E10" s="35">
        <v>13430</v>
      </c>
      <c r="F10" s="59"/>
    </row>
    <row r="11" spans="1:7" s="8" customFormat="1" ht="12">
      <c r="A11" s="22" t="s">
        <v>150</v>
      </c>
      <c r="B11" s="22"/>
      <c r="C11" s="35"/>
      <c r="D11" s="49"/>
      <c r="E11" s="49"/>
      <c r="F11" s="60"/>
      <c r="G11" s="3"/>
    </row>
    <row r="12" spans="1:7" s="8" customFormat="1" ht="12">
      <c r="A12" s="22"/>
      <c r="B12" s="22" t="s">
        <v>46</v>
      </c>
      <c r="C12" s="22"/>
      <c r="D12" s="57">
        <v>1648</v>
      </c>
      <c r="E12" s="57">
        <v>1648</v>
      </c>
      <c r="F12" s="60"/>
      <c r="G12" s="3"/>
    </row>
    <row r="13" spans="1:7" s="8" customFormat="1" ht="12">
      <c r="A13" s="22"/>
      <c r="B13" s="22" t="s">
        <v>47</v>
      </c>
      <c r="C13" s="22"/>
      <c r="D13" s="57">
        <v>3832</v>
      </c>
      <c r="E13" s="57">
        <v>3832</v>
      </c>
      <c r="F13" s="60"/>
      <c r="G13" s="3"/>
    </row>
    <row r="14" spans="1:7" s="8" customFormat="1" ht="12">
      <c r="A14" s="22"/>
      <c r="B14" s="22" t="s">
        <v>45</v>
      </c>
      <c r="C14" s="35"/>
      <c r="D14" s="65">
        <v>7840</v>
      </c>
      <c r="E14" s="65">
        <v>7840</v>
      </c>
      <c r="F14" s="60"/>
      <c r="G14" s="3"/>
    </row>
    <row r="15" spans="1:7" s="8" customFormat="1" ht="12">
      <c r="A15" s="22"/>
      <c r="B15" s="28" t="s">
        <v>151</v>
      </c>
      <c r="C15" s="42"/>
      <c r="D15" s="49">
        <f>SUM(D12:D14)</f>
        <v>13320</v>
      </c>
      <c r="E15" s="49">
        <f>SUM(E12:E14)</f>
        <v>13320</v>
      </c>
      <c r="F15" s="60"/>
      <c r="G15" s="3"/>
    </row>
    <row r="16" spans="1:6" ht="12">
      <c r="A16" s="22" t="s">
        <v>12</v>
      </c>
      <c r="B16" s="35"/>
      <c r="C16" s="22"/>
      <c r="D16" s="49"/>
      <c r="E16" s="35"/>
      <c r="F16" s="59"/>
    </row>
    <row r="17" spans="1:6" ht="12">
      <c r="A17" s="22"/>
      <c r="B17" s="22" t="s">
        <v>13</v>
      </c>
      <c r="C17" s="22"/>
      <c r="D17" s="65">
        <v>3000</v>
      </c>
      <c r="E17" s="35">
        <v>3000</v>
      </c>
      <c r="F17" s="59"/>
    </row>
    <row r="18" spans="1:6" ht="12">
      <c r="A18" s="22"/>
      <c r="B18" s="22" t="s">
        <v>14</v>
      </c>
      <c r="C18" s="22"/>
      <c r="D18" s="65">
        <v>2500</v>
      </c>
      <c r="E18" s="65">
        <v>2500</v>
      </c>
      <c r="F18" s="59"/>
    </row>
    <row r="19" spans="1:6" ht="12">
      <c r="A19" s="22"/>
      <c r="B19" s="22" t="s">
        <v>15</v>
      </c>
      <c r="C19" s="22"/>
      <c r="D19" s="65">
        <v>1250</v>
      </c>
      <c r="E19" s="65">
        <v>1250</v>
      </c>
      <c r="F19" s="59"/>
    </row>
    <row r="20" spans="1:6" ht="12">
      <c r="A20" s="22"/>
      <c r="B20" s="22" t="s">
        <v>16</v>
      </c>
      <c r="C20" s="22"/>
      <c r="D20" s="48">
        <v>7500</v>
      </c>
      <c r="E20" s="35">
        <v>7500</v>
      </c>
      <c r="F20" s="59"/>
    </row>
    <row r="21" spans="1:7" s="8" customFormat="1" ht="12">
      <c r="A21" s="22"/>
      <c r="B21" s="28" t="s">
        <v>17</v>
      </c>
      <c r="C21" s="42"/>
      <c r="D21" s="49">
        <f>SUM(D17:D20)</f>
        <v>14250</v>
      </c>
      <c r="E21" s="49">
        <f>SUM(E17:E20)</f>
        <v>14250</v>
      </c>
      <c r="F21" s="60"/>
      <c r="G21" s="3"/>
    </row>
    <row r="22" spans="1:6" ht="12">
      <c r="A22" s="22" t="s">
        <v>21</v>
      </c>
      <c r="B22" s="35"/>
      <c r="C22" s="22"/>
      <c r="D22" s="65">
        <v>10000</v>
      </c>
      <c r="E22" s="65">
        <v>20000</v>
      </c>
      <c r="F22" s="59"/>
    </row>
    <row r="23" spans="1:7" s="8" customFormat="1" ht="12">
      <c r="A23" s="40" t="s">
        <v>190</v>
      </c>
      <c r="B23" s="42"/>
      <c r="C23" s="28"/>
      <c r="D23" s="43">
        <f>+D8+D9+D10+D21+D22+D15</f>
        <v>1262486</v>
      </c>
      <c r="E23" s="43">
        <f>+E8+E9+E10+E21+E22+E15</f>
        <v>1268875</v>
      </c>
      <c r="F23" s="35"/>
      <c r="G23" s="3"/>
    </row>
    <row r="24" spans="1:6" ht="12">
      <c r="A24" s="75"/>
      <c r="B24" s="75"/>
      <c r="C24" s="75"/>
      <c r="D24" s="68"/>
      <c r="E24" s="68"/>
      <c r="F24" s="87"/>
    </row>
    <row r="25" spans="1:6" ht="11.25">
      <c r="A25" s="42" t="s">
        <v>241</v>
      </c>
      <c r="B25" s="35"/>
      <c r="C25" s="35"/>
      <c r="D25" s="35"/>
      <c r="E25" s="35"/>
      <c r="F25" s="35"/>
    </row>
    <row r="26" spans="1:6" ht="11.25">
      <c r="A26" s="35"/>
      <c r="B26" s="35" t="s">
        <v>37</v>
      </c>
      <c r="C26" s="35"/>
      <c r="D26" s="35">
        <v>1801332</v>
      </c>
      <c r="E26" s="35">
        <v>1452768</v>
      </c>
      <c r="F26" s="35"/>
    </row>
    <row r="27" spans="1:6" ht="11.25">
      <c r="A27" s="35"/>
      <c r="B27" s="35" t="s">
        <v>38</v>
      </c>
      <c r="C27" s="35"/>
      <c r="D27" s="35">
        <v>47582</v>
      </c>
      <c r="E27" s="35">
        <v>6289</v>
      </c>
      <c r="F27" s="35"/>
    </row>
    <row r="28" spans="1:6" ht="11.25">
      <c r="A28" s="35"/>
      <c r="B28" s="35" t="s">
        <v>39</v>
      </c>
      <c r="C28" s="35"/>
      <c r="D28" s="35">
        <v>54313</v>
      </c>
      <c r="E28" s="35">
        <v>47274</v>
      </c>
      <c r="F28" s="35"/>
    </row>
    <row r="29" spans="1:6" ht="11.25">
      <c r="A29" s="35"/>
      <c r="B29" s="35" t="s">
        <v>40</v>
      </c>
      <c r="C29" s="35"/>
      <c r="D29" s="35">
        <v>242688</v>
      </c>
      <c r="E29" s="35">
        <v>210274</v>
      </c>
      <c r="F29" s="35"/>
    </row>
    <row r="30" spans="1:6" ht="11.25">
      <c r="A30" s="35"/>
      <c r="B30" s="35" t="s">
        <v>41</v>
      </c>
      <c r="C30" s="35"/>
      <c r="D30" s="35">
        <v>608407</v>
      </c>
      <c r="E30" s="35">
        <v>455010</v>
      </c>
      <c r="F30" s="35"/>
    </row>
    <row r="31" spans="1:6" ht="11.25">
      <c r="A31" s="35"/>
      <c r="B31" s="35"/>
      <c r="C31" s="35"/>
      <c r="D31" s="58">
        <v>-152102</v>
      </c>
      <c r="E31" s="58">
        <v>-113753</v>
      </c>
      <c r="F31" s="35"/>
    </row>
    <row r="32" spans="1:6" ht="11.25">
      <c r="A32" s="35"/>
      <c r="B32" s="35"/>
      <c r="C32" s="35"/>
      <c r="D32" s="35">
        <f>SUM(D30:D31)</f>
        <v>456305</v>
      </c>
      <c r="E32" s="35">
        <f>SUM(E30:E31)</f>
        <v>341257</v>
      </c>
      <c r="F32" s="35"/>
    </row>
    <row r="33" spans="1:6" ht="11.25">
      <c r="A33" s="35"/>
      <c r="B33" s="35"/>
      <c r="C33" s="35"/>
      <c r="D33" s="35"/>
      <c r="E33" s="35"/>
      <c r="F33" s="35"/>
    </row>
    <row r="34" spans="1:6" ht="11.25">
      <c r="A34" s="35"/>
      <c r="B34" s="35" t="s">
        <v>42</v>
      </c>
      <c r="C34" s="35"/>
      <c r="D34" s="35">
        <v>533448</v>
      </c>
      <c r="E34" s="35">
        <v>583340</v>
      </c>
      <c r="F34" s="35"/>
    </row>
    <row r="35" spans="1:6" ht="11.25">
      <c r="A35" s="35"/>
      <c r="B35" s="35" t="s">
        <v>43</v>
      </c>
      <c r="C35" s="35"/>
      <c r="D35" s="35">
        <v>213893</v>
      </c>
      <c r="E35" s="35">
        <v>178907</v>
      </c>
      <c r="F35" s="35"/>
    </row>
    <row r="36" spans="1:6" ht="11.25">
      <c r="A36" s="35"/>
      <c r="B36" s="35" t="s">
        <v>242</v>
      </c>
      <c r="C36" s="35"/>
      <c r="D36" s="35">
        <v>52338</v>
      </c>
      <c r="E36" s="35">
        <v>62806</v>
      </c>
      <c r="F36" s="35"/>
    </row>
    <row r="37" spans="1:6" ht="11.25">
      <c r="A37" s="42"/>
      <c r="B37" s="42" t="s">
        <v>245</v>
      </c>
      <c r="C37" s="42"/>
      <c r="D37" s="43">
        <f>+D26+D27+D28+D29+D32+D34+D35+D36</f>
        <v>3401899</v>
      </c>
      <c r="E37" s="43">
        <f>+E26+E27+E28+E29+E32+E34+E35+E36</f>
        <v>2882915</v>
      </c>
      <c r="F37" s="42"/>
    </row>
    <row r="38" spans="1:6" ht="11.25">
      <c r="A38" s="42" t="s">
        <v>191</v>
      </c>
      <c r="B38" s="42"/>
      <c r="C38" s="42"/>
      <c r="D38" s="43">
        <f>+D23+D37</f>
        <v>4664385</v>
      </c>
      <c r="E38" s="43">
        <f>+E23+E37</f>
        <v>4151790</v>
      </c>
      <c r="F38" s="35"/>
    </row>
    <row r="39" spans="1:6" ht="11.25">
      <c r="A39" s="81" t="s">
        <v>243</v>
      </c>
      <c r="B39" s="81"/>
      <c r="C39" s="81"/>
      <c r="D39" s="68"/>
      <c r="E39" s="68"/>
      <c r="F39" s="68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D32:E32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PageLayoutView="0" workbookViewId="0" topLeftCell="A1">
      <pane ySplit="1" topLeftCell="A2" activePane="bottomLeft" state="frozen"/>
      <selection pane="topLeft" activeCell="C1" sqref="C1"/>
      <selection pane="bottomLeft" activeCell="A1" sqref="A1"/>
    </sheetView>
  </sheetViews>
  <sheetFormatPr defaultColWidth="9.140625" defaultRowHeight="15"/>
  <cols>
    <col min="1" max="1" width="3.8515625" style="7" customWidth="1"/>
    <col min="2" max="2" width="4.7109375" style="7" customWidth="1"/>
    <col min="3" max="3" width="26.8515625" style="7" customWidth="1"/>
    <col min="4" max="4" width="11.140625" style="7" customWidth="1"/>
    <col min="5" max="5" width="10.8515625" style="7" customWidth="1"/>
    <col min="6" max="6" width="6.28125" style="7" bestFit="1" customWidth="1"/>
    <col min="7" max="7" width="9.140625" style="14" customWidth="1"/>
    <col min="8" max="8" width="9.140625" style="10" customWidth="1"/>
    <col min="9" max="16384" width="9.140625" style="7" customWidth="1"/>
  </cols>
  <sheetData>
    <row r="1" spans="1:6" ht="15.75">
      <c r="A1" s="64" t="s">
        <v>192</v>
      </c>
      <c r="C1" s="30"/>
      <c r="D1" s="35"/>
      <c r="E1" s="35"/>
      <c r="F1" s="35"/>
    </row>
    <row r="2" spans="1:6" ht="22.5">
      <c r="A2" s="40" t="s">
        <v>1</v>
      </c>
      <c r="B2" s="22"/>
      <c r="C2" s="22"/>
      <c r="D2" s="20" t="s">
        <v>227</v>
      </c>
      <c r="E2" s="20" t="s">
        <v>248</v>
      </c>
      <c r="F2" s="35"/>
    </row>
    <row r="3" spans="1:6" ht="12">
      <c r="A3" s="22" t="s">
        <v>185</v>
      </c>
      <c r="B3" s="22"/>
      <c r="C3" s="22"/>
      <c r="D3" s="20"/>
      <c r="E3" s="20"/>
      <c r="F3" s="35"/>
    </row>
    <row r="4" spans="1:6" ht="12">
      <c r="A4" s="22"/>
      <c r="B4" s="35" t="s">
        <v>130</v>
      </c>
      <c r="C4" s="22"/>
      <c r="D4" s="48">
        <v>178000</v>
      </c>
      <c r="E4" s="35">
        <v>178000</v>
      </c>
      <c r="F4" s="35"/>
    </row>
    <row r="5" spans="1:5" ht="12">
      <c r="A5" s="22"/>
      <c r="B5" s="35" t="s">
        <v>193</v>
      </c>
      <c r="C5" s="22"/>
      <c r="D5" s="48">
        <v>70000</v>
      </c>
      <c r="E5" s="35">
        <v>70000</v>
      </c>
    </row>
    <row r="6" spans="1:6" ht="12">
      <c r="A6" s="22"/>
      <c r="B6" s="35" t="s">
        <v>194</v>
      </c>
      <c r="C6" s="22"/>
      <c r="D6" s="48">
        <v>60000</v>
      </c>
      <c r="E6" s="35">
        <v>60000</v>
      </c>
      <c r="F6" s="35" t="s">
        <v>215</v>
      </c>
    </row>
    <row r="7" spans="1:6" ht="12">
      <c r="A7" s="22"/>
      <c r="B7" s="35" t="s">
        <v>168</v>
      </c>
      <c r="C7" s="22"/>
      <c r="D7" s="48">
        <v>16000</v>
      </c>
      <c r="E7" s="35">
        <v>16000</v>
      </c>
      <c r="F7" s="35" t="s">
        <v>132</v>
      </c>
    </row>
    <row r="8" spans="1:6" ht="12">
      <c r="A8" s="22"/>
      <c r="B8" s="35" t="s">
        <v>195</v>
      </c>
      <c r="C8" s="22"/>
      <c r="D8" s="48">
        <v>80000</v>
      </c>
      <c r="E8" s="35">
        <v>99000</v>
      </c>
      <c r="F8" s="35" t="s">
        <v>251</v>
      </c>
    </row>
    <row r="9" spans="1:6" ht="12">
      <c r="A9" s="22"/>
      <c r="B9" s="35" t="s">
        <v>44</v>
      </c>
      <c r="C9" s="22"/>
      <c r="D9" s="48">
        <v>152102</v>
      </c>
      <c r="E9" s="35">
        <v>113753</v>
      </c>
      <c r="F9" s="35"/>
    </row>
    <row r="10" spans="1:6" ht="12">
      <c r="A10" s="22"/>
      <c r="B10" s="28" t="s">
        <v>196</v>
      </c>
      <c r="C10" s="42"/>
      <c r="D10" s="49">
        <f>SUM(D4:D9)</f>
        <v>556102</v>
      </c>
      <c r="E10" s="49">
        <f>SUM(E4:E9)</f>
        <v>536753</v>
      </c>
      <c r="F10" s="35"/>
    </row>
    <row r="11" spans="1:6" ht="12">
      <c r="A11" s="22" t="s">
        <v>186</v>
      </c>
      <c r="B11" s="35"/>
      <c r="C11" s="22"/>
      <c r="D11" s="48"/>
      <c r="E11" s="35"/>
      <c r="F11" s="35"/>
    </row>
    <row r="12" spans="1:6" ht="12">
      <c r="A12" s="22"/>
      <c r="B12" s="35" t="s">
        <v>179</v>
      </c>
      <c r="C12" s="22"/>
      <c r="D12" s="48">
        <v>385000</v>
      </c>
      <c r="E12" s="35">
        <v>385000</v>
      </c>
      <c r="F12" s="35"/>
    </row>
    <row r="13" spans="1:6" ht="12">
      <c r="A13" s="22"/>
      <c r="B13" s="35" t="s">
        <v>94</v>
      </c>
      <c r="C13" s="22"/>
      <c r="D13" s="48">
        <v>300000</v>
      </c>
      <c r="E13" s="35">
        <v>250000</v>
      </c>
      <c r="F13" s="35"/>
    </row>
    <row r="14" spans="1:6" ht="12">
      <c r="A14" s="22"/>
      <c r="B14" s="35" t="s">
        <v>197</v>
      </c>
      <c r="C14" s="22"/>
      <c r="D14" s="65">
        <v>200000</v>
      </c>
      <c r="E14" s="35">
        <v>250000</v>
      </c>
      <c r="F14" s="35" t="s">
        <v>132</v>
      </c>
    </row>
    <row r="15" spans="1:6" ht="12">
      <c r="A15" s="22"/>
      <c r="B15" s="35" t="s">
        <v>167</v>
      </c>
      <c r="C15" s="22"/>
      <c r="D15" s="48">
        <v>60000</v>
      </c>
      <c r="E15" s="35">
        <v>60000</v>
      </c>
      <c r="F15" s="35"/>
    </row>
    <row r="16" spans="1:6" ht="12">
      <c r="A16" s="22"/>
      <c r="B16" s="28" t="s">
        <v>198</v>
      </c>
      <c r="C16" s="42"/>
      <c r="D16" s="49">
        <f>SUM(D12:D15)</f>
        <v>945000</v>
      </c>
      <c r="E16" s="49">
        <f>SUM(E12:E15)</f>
        <v>945000</v>
      </c>
      <c r="F16" s="35"/>
    </row>
    <row r="17" spans="1:6" ht="12">
      <c r="A17" s="40" t="s">
        <v>199</v>
      </c>
      <c r="B17" s="22"/>
      <c r="C17" s="22"/>
      <c r="D17" s="43">
        <f>D10+D16</f>
        <v>1501102</v>
      </c>
      <c r="E17" s="43">
        <f>E10+E16</f>
        <v>1481753</v>
      </c>
      <c r="F17" s="35" t="s">
        <v>252</v>
      </c>
    </row>
    <row r="18" spans="1:3" ht="12">
      <c r="A18" s="40" t="s">
        <v>200</v>
      </c>
      <c r="B18" s="11"/>
      <c r="C18" s="11"/>
    </row>
    <row r="19" spans="1:3" ht="12">
      <c r="A19" s="6"/>
      <c r="B19" s="6"/>
      <c r="C19" s="15"/>
    </row>
    <row r="20" spans="1:3" ht="12">
      <c r="A20" s="11"/>
      <c r="B20" s="6"/>
      <c r="C20" s="6"/>
    </row>
    <row r="21" spans="1:3" ht="12">
      <c r="A21" s="6"/>
      <c r="B21" s="6"/>
      <c r="C21" s="6"/>
    </row>
    <row r="22" spans="1:3" ht="12">
      <c r="A22" s="6"/>
      <c r="B22" s="6"/>
      <c r="C22" s="6"/>
    </row>
    <row r="23" spans="1:3" ht="12">
      <c r="A23" s="6"/>
      <c r="B23" s="6"/>
      <c r="C23" s="6"/>
    </row>
    <row r="24" spans="1:3" ht="12">
      <c r="A24" s="6"/>
      <c r="B24" s="6"/>
      <c r="C24" s="6"/>
    </row>
    <row r="25" spans="1:3" ht="12">
      <c r="A25" s="11"/>
      <c r="B25" s="11"/>
      <c r="C25" s="11"/>
    </row>
    <row r="26" spans="1:3" ht="12">
      <c r="A26" s="6"/>
      <c r="B26" s="6"/>
      <c r="C26" s="15"/>
    </row>
    <row r="27" spans="1:3" ht="12">
      <c r="A27" s="6"/>
      <c r="B27" s="6"/>
      <c r="C27" s="6"/>
    </row>
    <row r="28" spans="1:3" ht="12">
      <c r="A28" s="6"/>
      <c r="B28" s="6"/>
      <c r="C28" s="6"/>
    </row>
    <row r="29" spans="1:3" ht="12">
      <c r="A29" s="6"/>
      <c r="B29" s="6"/>
      <c r="C29" s="6"/>
    </row>
    <row r="30" spans="1:3" ht="12.75">
      <c r="A30" s="9"/>
      <c r="B30" s="9"/>
      <c r="C30" s="9"/>
    </row>
  </sheetData>
  <sheetProtection/>
  <printOptions/>
  <pageMargins left="0.64" right="0.01" top="0.55" bottom="0.25" header="0.2" footer="0.17"/>
  <pageSetup fitToHeight="1" fitToWidth="1" horizontalDpi="600" verticalDpi="600" orientation="portrait" r:id="rId1"/>
  <headerFooter alignWithMargins="0">
    <oddFooter>&amp;L&amp;A&amp;CPage  &amp;P&amp;R&amp;D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7" customWidth="1"/>
    <col min="2" max="2" width="9.140625" style="7" customWidth="1"/>
    <col min="3" max="3" width="15.8515625" style="7" customWidth="1"/>
    <col min="4" max="4" width="11.140625" style="7" customWidth="1"/>
    <col min="5" max="5" width="10.8515625" style="7" customWidth="1"/>
    <col min="6" max="6" width="6.421875" style="7" customWidth="1"/>
    <col min="7" max="7" width="9.140625" style="10" customWidth="1"/>
    <col min="8" max="16384" width="9.140625" style="7" customWidth="1"/>
  </cols>
  <sheetData>
    <row r="1" spans="1:6" ht="15.75">
      <c r="A1" s="72" t="s">
        <v>187</v>
      </c>
      <c r="B1" s="68"/>
      <c r="C1" s="73"/>
      <c r="D1" s="68"/>
      <c r="E1" s="68"/>
      <c r="F1" s="68"/>
    </row>
    <row r="2" spans="1:6" ht="22.5">
      <c r="A2" s="74" t="s">
        <v>1</v>
      </c>
      <c r="B2" s="75"/>
      <c r="C2" s="75"/>
      <c r="D2" s="76" t="s">
        <v>227</v>
      </c>
      <c r="E2" s="76" t="s">
        <v>248</v>
      </c>
      <c r="F2" s="68"/>
    </row>
    <row r="3" spans="1:6" ht="11.25">
      <c r="A3" s="75" t="s">
        <v>201</v>
      </c>
      <c r="B3" s="75"/>
      <c r="C3" s="75"/>
      <c r="D3" s="77">
        <v>16000</v>
      </c>
      <c r="E3" s="68">
        <v>16000</v>
      </c>
      <c r="F3" s="68" t="s">
        <v>132</v>
      </c>
    </row>
    <row r="4" spans="1:6" ht="11.25">
      <c r="A4" s="75" t="s">
        <v>175</v>
      </c>
      <c r="B4" s="75"/>
      <c r="C4" s="75"/>
      <c r="D4" s="77">
        <v>230000</v>
      </c>
      <c r="E4" s="68">
        <v>230000</v>
      </c>
      <c r="F4" s="68" t="s">
        <v>132</v>
      </c>
    </row>
    <row r="5" spans="1:6" ht="11.25">
      <c r="A5" s="75" t="s">
        <v>202</v>
      </c>
      <c r="C5" s="75"/>
      <c r="D5" s="77">
        <v>370000</v>
      </c>
      <c r="E5" s="68">
        <v>370000</v>
      </c>
      <c r="F5" s="68"/>
    </row>
    <row r="6" spans="1:6" ht="11.25">
      <c r="A6" s="75" t="s">
        <v>123</v>
      </c>
      <c r="B6" s="75"/>
      <c r="C6" s="75"/>
      <c r="D6" s="77">
        <v>1671845</v>
      </c>
      <c r="E6" s="68">
        <v>1689362</v>
      </c>
      <c r="F6" s="68" t="s">
        <v>132</v>
      </c>
    </row>
    <row r="7" spans="1:6" ht="11.25">
      <c r="A7" s="75" t="s">
        <v>133</v>
      </c>
      <c r="B7" s="75"/>
      <c r="C7" s="75"/>
      <c r="D7" s="77"/>
      <c r="E7" s="68"/>
      <c r="F7" s="68"/>
    </row>
    <row r="8" spans="1:6" ht="11.25">
      <c r="A8" s="68"/>
      <c r="B8" s="75" t="s">
        <v>221</v>
      </c>
      <c r="C8" s="75"/>
      <c r="D8" s="78">
        <v>50000</v>
      </c>
      <c r="E8" s="68">
        <v>50000</v>
      </c>
      <c r="F8" s="68" t="s">
        <v>217</v>
      </c>
    </row>
    <row r="9" spans="1:6" ht="11.25">
      <c r="A9" s="75"/>
      <c r="B9" s="75" t="s">
        <v>222</v>
      </c>
      <c r="C9" s="75"/>
      <c r="D9" s="78">
        <v>20000</v>
      </c>
      <c r="E9" s="68">
        <v>20000</v>
      </c>
      <c r="F9" s="68" t="s">
        <v>217</v>
      </c>
    </row>
    <row r="10" spans="1:6" ht="11.25">
      <c r="A10" s="75"/>
      <c r="B10" s="75" t="s">
        <v>223</v>
      </c>
      <c r="C10" s="75"/>
      <c r="D10" s="78">
        <v>20000</v>
      </c>
      <c r="E10" s="68">
        <v>20000</v>
      </c>
      <c r="F10" s="68"/>
    </row>
    <row r="11" spans="1:6" ht="11.25">
      <c r="A11" s="75"/>
      <c r="B11" s="75" t="s">
        <v>203</v>
      </c>
      <c r="C11" s="75"/>
      <c r="D11" s="78">
        <v>10000</v>
      </c>
      <c r="E11" s="68">
        <v>10000</v>
      </c>
      <c r="F11" s="68" t="s">
        <v>218</v>
      </c>
    </row>
    <row r="12" spans="1:6" ht="11.25">
      <c r="A12" s="75"/>
      <c r="B12" s="75" t="s">
        <v>224</v>
      </c>
      <c r="C12" s="75"/>
      <c r="D12" s="78">
        <v>6000</v>
      </c>
      <c r="E12" s="68">
        <v>6000</v>
      </c>
      <c r="F12" s="68"/>
    </row>
    <row r="13" spans="1:6" ht="11.25">
      <c r="A13" s="75"/>
      <c r="B13" s="75" t="s">
        <v>12</v>
      </c>
      <c r="C13" s="75"/>
      <c r="D13" s="78">
        <v>5000</v>
      </c>
      <c r="E13" s="68">
        <v>5000</v>
      </c>
      <c r="F13" s="68"/>
    </row>
    <row r="14" spans="1:6" ht="11.25">
      <c r="A14" s="75"/>
      <c r="B14" s="79" t="s">
        <v>225</v>
      </c>
      <c r="C14" s="75"/>
      <c r="D14" s="80">
        <f>+SUM(D8:D13)</f>
        <v>111000</v>
      </c>
      <c r="E14" s="80">
        <f>+SUM(E8:E13)</f>
        <v>111000</v>
      </c>
      <c r="F14" s="68"/>
    </row>
    <row r="15" spans="1:7" s="8" customFormat="1" ht="12">
      <c r="A15" s="74" t="s">
        <v>204</v>
      </c>
      <c r="B15" s="79"/>
      <c r="C15" s="79"/>
      <c r="D15" s="80">
        <f>SUM(D3:D13)</f>
        <v>2398845</v>
      </c>
      <c r="E15" s="80">
        <f>SUM(E3:E13)</f>
        <v>2416362</v>
      </c>
      <c r="F15" s="68" t="s">
        <v>232</v>
      </c>
      <c r="G15" s="3"/>
    </row>
    <row r="16" spans="1:6" ht="11.25">
      <c r="A16" s="75"/>
      <c r="B16" s="75"/>
      <c r="C16" s="75"/>
      <c r="D16" s="77"/>
      <c r="E16" s="68"/>
      <c r="F16" s="68"/>
    </row>
    <row r="17" spans="1:6" ht="22.5" customHeight="1">
      <c r="A17" s="88" t="s">
        <v>226</v>
      </c>
      <c r="B17" s="88"/>
      <c r="C17" s="88"/>
      <c r="D17" s="88"/>
      <c r="E17" s="88"/>
      <c r="F17" s="68"/>
    </row>
    <row r="18" spans="1:3" ht="11.25">
      <c r="A18" s="11"/>
      <c r="B18" s="6"/>
      <c r="C18" s="6"/>
    </row>
    <row r="19" spans="1:3" ht="11.25">
      <c r="A19" s="6"/>
      <c r="B19" s="6"/>
      <c r="C19" s="6"/>
    </row>
    <row r="20" spans="1:3" ht="11.25">
      <c r="A20" s="6"/>
      <c r="B20" s="6"/>
      <c r="C20" s="6"/>
    </row>
    <row r="21" spans="1:3" ht="11.25">
      <c r="A21" s="6"/>
      <c r="B21" s="6"/>
      <c r="C21" s="6"/>
    </row>
    <row r="22" spans="1:3" ht="11.25">
      <c r="A22" s="6"/>
      <c r="B22" s="6"/>
      <c r="C22" s="6"/>
    </row>
    <row r="23" spans="1:3" ht="11.25">
      <c r="A23" s="11"/>
      <c r="B23" s="11"/>
      <c r="C23" s="11"/>
    </row>
    <row r="24" spans="1:3" ht="11.25">
      <c r="A24" s="6"/>
      <c r="B24" s="6"/>
      <c r="C24" s="15"/>
    </row>
    <row r="25" spans="1:3" ht="11.25">
      <c r="A25" s="6"/>
      <c r="B25" s="6"/>
      <c r="C25" s="6"/>
    </row>
    <row r="26" spans="1:3" ht="11.25">
      <c r="A26" s="6"/>
      <c r="B26" s="6"/>
      <c r="C26" s="6"/>
    </row>
    <row r="27" spans="1:3" ht="11.25">
      <c r="A27" s="6"/>
      <c r="B27" s="6"/>
      <c r="C27" s="6"/>
    </row>
    <row r="28" spans="1:3" ht="12.75">
      <c r="A28" s="9"/>
      <c r="B28" s="9"/>
      <c r="C28" s="9"/>
    </row>
  </sheetData>
  <sheetProtection/>
  <mergeCells count="1">
    <mergeCell ref="A17:E17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pane ySplit="1" topLeftCell="A2" activePane="bottomLeft" state="frozen"/>
      <selection pane="topLeft" activeCell="A11" sqref="A11"/>
      <selection pane="bottomLeft" activeCell="A1" sqref="A1"/>
    </sheetView>
  </sheetViews>
  <sheetFormatPr defaultColWidth="9.140625" defaultRowHeight="15"/>
  <cols>
    <col min="1" max="1" width="4.57421875" style="7" customWidth="1"/>
    <col min="2" max="2" width="4.00390625" style="7" customWidth="1"/>
    <col min="3" max="3" width="32.7109375" style="7" customWidth="1"/>
    <col min="4" max="4" width="10.421875" style="7" customWidth="1"/>
    <col min="5" max="5" width="10.8515625" style="7" customWidth="1"/>
    <col min="6" max="6" width="6.140625" style="7" customWidth="1"/>
    <col min="7" max="7" width="9.140625" style="10" customWidth="1"/>
    <col min="8" max="16384" width="9.140625" style="7" customWidth="1"/>
  </cols>
  <sheetData>
    <row r="1" spans="1:6" ht="21.75" customHeight="1">
      <c r="A1" s="72" t="s">
        <v>205</v>
      </c>
      <c r="B1" s="68"/>
      <c r="C1" s="68"/>
      <c r="D1" s="68"/>
      <c r="E1" s="68"/>
      <c r="F1" s="68"/>
    </row>
    <row r="2" spans="1:7" s="8" customFormat="1" ht="22.5">
      <c r="A2" s="81" t="s">
        <v>1</v>
      </c>
      <c r="B2" s="81"/>
      <c r="C2" s="81"/>
      <c r="D2" s="76" t="s">
        <v>227</v>
      </c>
      <c r="E2" s="76" t="s">
        <v>248</v>
      </c>
      <c r="F2" s="81"/>
      <c r="G2" s="3"/>
    </row>
    <row r="3" spans="1:7" s="8" customFormat="1" ht="11.25">
      <c r="A3" s="75" t="s">
        <v>188</v>
      </c>
      <c r="B3" s="75"/>
      <c r="C3" s="75"/>
      <c r="D3" s="76"/>
      <c r="E3" s="76"/>
      <c r="F3" s="81"/>
      <c r="G3" s="3"/>
    </row>
    <row r="4" spans="1:6" ht="11.25">
      <c r="A4" s="68"/>
      <c r="B4" s="68" t="s">
        <v>31</v>
      </c>
      <c r="C4" s="68"/>
      <c r="D4" s="68">
        <v>8000</v>
      </c>
      <c r="E4" s="68">
        <v>8000</v>
      </c>
      <c r="F4" s="68" t="s">
        <v>132</v>
      </c>
    </row>
    <row r="5" spans="1:6" ht="11.25">
      <c r="A5" s="68"/>
      <c r="B5" s="68" t="s">
        <v>32</v>
      </c>
      <c r="C5" s="68"/>
      <c r="D5" s="68">
        <v>21000</v>
      </c>
      <c r="E5" s="68">
        <v>21000</v>
      </c>
      <c r="F5" s="68" t="s">
        <v>132</v>
      </c>
    </row>
    <row r="6" spans="1:6" ht="11.25">
      <c r="A6" s="68"/>
      <c r="B6" s="68" t="s">
        <v>95</v>
      </c>
      <c r="C6" s="68"/>
      <c r="D6" s="68">
        <v>44550</v>
      </c>
      <c r="E6" s="68">
        <v>44550</v>
      </c>
      <c r="F6" s="68"/>
    </row>
    <row r="7" spans="1:6" ht="11.25">
      <c r="A7" s="68"/>
      <c r="B7" s="68" t="s">
        <v>206</v>
      </c>
      <c r="C7" s="68"/>
      <c r="D7" s="68">
        <v>3120</v>
      </c>
      <c r="E7" s="68">
        <v>3120</v>
      </c>
      <c r="F7" s="68"/>
    </row>
    <row r="8" spans="1:6" ht="11.25">
      <c r="A8" s="68"/>
      <c r="B8" s="68" t="s">
        <v>34</v>
      </c>
      <c r="C8" s="68"/>
      <c r="D8" s="77">
        <v>251120</v>
      </c>
      <c r="E8" s="68">
        <v>251120</v>
      </c>
      <c r="F8" s="68"/>
    </row>
    <row r="9" spans="1:6" ht="11.25">
      <c r="A9" s="68"/>
      <c r="B9" s="68" t="s">
        <v>207</v>
      </c>
      <c r="C9" s="68"/>
      <c r="D9" s="77">
        <v>77000</v>
      </c>
      <c r="E9" s="68">
        <v>77000</v>
      </c>
      <c r="F9" s="68"/>
    </row>
    <row r="10" spans="1:6" ht="11.25">
      <c r="A10" s="68"/>
      <c r="B10" s="68" t="s">
        <v>27</v>
      </c>
      <c r="C10" s="68"/>
      <c r="D10" s="77">
        <v>26084</v>
      </c>
      <c r="E10" s="68">
        <v>26084</v>
      </c>
      <c r="F10" s="68"/>
    </row>
    <row r="11" spans="1:6" ht="11.25">
      <c r="A11" s="68"/>
      <c r="B11" s="68" t="s">
        <v>133</v>
      </c>
      <c r="C11" s="68"/>
      <c r="D11" s="77"/>
      <c r="E11" s="68"/>
      <c r="F11" s="68"/>
    </row>
    <row r="12" spans="1:6" ht="11.25">
      <c r="A12" s="68"/>
      <c r="B12" s="68"/>
      <c r="C12" s="75" t="s">
        <v>221</v>
      </c>
      <c r="D12" s="78">
        <v>30000</v>
      </c>
      <c r="E12" s="68">
        <v>30000</v>
      </c>
      <c r="F12" s="68" t="s">
        <v>217</v>
      </c>
    </row>
    <row r="13" spans="1:6" ht="11.25">
      <c r="A13" s="75"/>
      <c r="C13" s="68" t="s">
        <v>208</v>
      </c>
      <c r="D13" s="68">
        <v>30000</v>
      </c>
      <c r="E13" s="68">
        <v>37000</v>
      </c>
      <c r="F13" s="68" t="s">
        <v>252</v>
      </c>
    </row>
    <row r="14" spans="1:6" ht="11.25">
      <c r="A14" s="68"/>
      <c r="B14" s="68"/>
      <c r="C14" s="68" t="s">
        <v>209</v>
      </c>
      <c r="D14" s="78">
        <v>45000</v>
      </c>
      <c r="E14" s="68">
        <v>0</v>
      </c>
      <c r="F14" s="68"/>
    </row>
    <row r="15" spans="1:6" ht="11.25">
      <c r="A15" s="68"/>
      <c r="B15" s="68"/>
      <c r="C15" s="68" t="s">
        <v>229</v>
      </c>
      <c r="D15" s="78">
        <v>21000</v>
      </c>
      <c r="E15" s="68">
        <v>21000</v>
      </c>
      <c r="F15" s="68"/>
    </row>
    <row r="16" spans="1:6" ht="11.25">
      <c r="A16" s="68"/>
      <c r="B16" s="68"/>
      <c r="C16" s="68" t="s">
        <v>230</v>
      </c>
      <c r="D16" s="78">
        <v>50000</v>
      </c>
      <c r="E16" s="68">
        <v>50000</v>
      </c>
      <c r="F16" s="68" t="s">
        <v>132</v>
      </c>
    </row>
    <row r="17" spans="1:6" ht="11.25">
      <c r="A17" s="68"/>
      <c r="B17" s="68"/>
      <c r="C17" s="68" t="s">
        <v>23</v>
      </c>
      <c r="D17" s="78">
        <v>15000</v>
      </c>
      <c r="E17" s="68">
        <v>15000</v>
      </c>
      <c r="F17" s="68"/>
    </row>
    <row r="18" spans="1:6" ht="11.25">
      <c r="A18" s="68"/>
      <c r="B18" s="75"/>
      <c r="C18" s="75" t="s">
        <v>224</v>
      </c>
      <c r="D18" s="78">
        <v>6000</v>
      </c>
      <c r="E18" s="68">
        <v>6000</v>
      </c>
      <c r="F18" s="68"/>
    </row>
    <row r="19" spans="1:6" ht="11.25">
      <c r="A19" s="68"/>
      <c r="B19" s="68"/>
      <c r="C19" s="68" t="s">
        <v>12</v>
      </c>
      <c r="D19" s="78">
        <v>3500</v>
      </c>
      <c r="E19" s="68">
        <v>3500</v>
      </c>
      <c r="F19" s="68"/>
    </row>
    <row r="20" spans="1:6" ht="11.25">
      <c r="A20" s="75"/>
      <c r="C20" s="79" t="s">
        <v>225</v>
      </c>
      <c r="D20" s="80">
        <f>+SUM(D12:D19)</f>
        <v>200500</v>
      </c>
      <c r="E20" s="80">
        <f>+SUM(E12:E19)</f>
        <v>162500</v>
      </c>
      <c r="F20" s="68"/>
    </row>
    <row r="21" spans="1:7" s="8" customFormat="1" ht="11.25">
      <c r="A21" s="81"/>
      <c r="B21" s="81" t="s">
        <v>210</v>
      </c>
      <c r="C21" s="81"/>
      <c r="D21" s="80">
        <f>SUM(D4:D19)</f>
        <v>631374</v>
      </c>
      <c r="E21" s="80">
        <f>SUM(E4:E19)</f>
        <v>593374</v>
      </c>
      <c r="F21" s="81"/>
      <c r="G21" s="3"/>
    </row>
    <row r="22" spans="1:6" ht="11.25">
      <c r="A22" s="75" t="s">
        <v>189</v>
      </c>
      <c r="B22" s="68"/>
      <c r="C22" s="68"/>
      <c r="D22" s="77"/>
      <c r="E22" s="68"/>
      <c r="F22" s="68"/>
    </row>
    <row r="23" spans="1:6" ht="11.25">
      <c r="A23" s="68"/>
      <c r="B23" s="68" t="s">
        <v>33</v>
      </c>
      <c r="C23" s="68"/>
      <c r="D23" s="77">
        <v>560</v>
      </c>
      <c r="E23" s="68">
        <v>560</v>
      </c>
      <c r="F23" s="68"/>
    </row>
    <row r="24" spans="1:6" ht="11.25">
      <c r="A24" s="68"/>
      <c r="B24" s="68" t="s">
        <v>213</v>
      </c>
      <c r="C24" s="68"/>
      <c r="D24" s="77">
        <v>3695</v>
      </c>
      <c r="E24" s="68">
        <v>5000</v>
      </c>
      <c r="F24" s="68" t="s">
        <v>132</v>
      </c>
    </row>
    <row r="25" spans="1:6" ht="11.25">
      <c r="A25" s="68"/>
      <c r="B25" s="68" t="s">
        <v>28</v>
      </c>
      <c r="C25" s="68"/>
      <c r="D25" s="77">
        <v>10000</v>
      </c>
      <c r="E25" s="68">
        <v>90000</v>
      </c>
      <c r="F25" s="68"/>
    </row>
    <row r="26" spans="1:6" ht="11.25">
      <c r="A26" s="68"/>
      <c r="B26" s="68" t="s">
        <v>29</v>
      </c>
      <c r="C26" s="68"/>
      <c r="D26" s="77">
        <v>19224</v>
      </c>
      <c r="E26" s="68">
        <v>19224</v>
      </c>
      <c r="F26" s="68"/>
    </row>
    <row r="27" spans="1:6" ht="11.25">
      <c r="A27" s="68"/>
      <c r="B27" s="68" t="s">
        <v>30</v>
      </c>
      <c r="C27" s="68"/>
      <c r="D27" s="77">
        <v>7252</v>
      </c>
      <c r="E27" s="68">
        <v>7252</v>
      </c>
      <c r="F27" s="68"/>
    </row>
    <row r="28" spans="1:6" ht="11.25">
      <c r="A28" s="68"/>
      <c r="B28" s="68" t="s">
        <v>176</v>
      </c>
      <c r="C28" s="68"/>
      <c r="D28" s="77">
        <v>16910</v>
      </c>
      <c r="E28" s="68">
        <v>16910</v>
      </c>
      <c r="F28" s="68"/>
    </row>
    <row r="29" spans="1:6" ht="11.25">
      <c r="A29" s="68"/>
      <c r="B29" s="68" t="s">
        <v>231</v>
      </c>
      <c r="C29" s="68"/>
      <c r="D29" s="77">
        <v>3696</v>
      </c>
      <c r="E29" s="68">
        <v>5000</v>
      </c>
      <c r="F29" s="68"/>
    </row>
    <row r="30" spans="1:6" ht="11.25">
      <c r="A30" s="68"/>
      <c r="B30" s="68" t="s">
        <v>133</v>
      </c>
      <c r="C30" s="68"/>
      <c r="D30" s="77"/>
      <c r="E30" s="68"/>
      <c r="F30" s="68"/>
    </row>
    <row r="31" spans="1:6" ht="11.25">
      <c r="A31" s="68"/>
      <c r="B31" s="68"/>
      <c r="C31" s="75" t="s">
        <v>221</v>
      </c>
      <c r="D31" s="78">
        <v>50000</v>
      </c>
      <c r="E31" s="68">
        <v>40000</v>
      </c>
      <c r="F31" s="68" t="s">
        <v>253</v>
      </c>
    </row>
    <row r="32" spans="1:6" ht="11.25">
      <c r="A32" s="68"/>
      <c r="B32" s="68"/>
      <c r="C32" s="68" t="s">
        <v>23</v>
      </c>
      <c r="D32" s="78">
        <v>15000</v>
      </c>
      <c r="E32" s="68">
        <v>10000</v>
      </c>
      <c r="F32" s="68"/>
    </row>
    <row r="33" spans="1:6" ht="11.25">
      <c r="A33" s="68"/>
      <c r="B33" s="68"/>
      <c r="C33" s="68" t="s">
        <v>249</v>
      </c>
      <c r="D33" s="77">
        <v>0</v>
      </c>
      <c r="E33" s="68">
        <v>6000</v>
      </c>
      <c r="F33" s="68"/>
    </row>
    <row r="34" spans="1:6" ht="11.25">
      <c r="A34" s="75"/>
      <c r="B34" s="75"/>
      <c r="C34" s="75" t="s">
        <v>224</v>
      </c>
      <c r="D34" s="78">
        <v>6000</v>
      </c>
      <c r="E34" s="68">
        <v>10000</v>
      </c>
      <c r="F34" s="68"/>
    </row>
    <row r="35" spans="1:6" ht="11.25">
      <c r="A35" s="68"/>
      <c r="B35" s="68"/>
      <c r="C35" s="68" t="s">
        <v>12</v>
      </c>
      <c r="D35" s="78">
        <v>3500</v>
      </c>
      <c r="E35" s="68">
        <v>3500</v>
      </c>
      <c r="F35" s="68"/>
    </row>
    <row r="36" spans="1:6" ht="11.25">
      <c r="A36" s="75"/>
      <c r="C36" s="79" t="s">
        <v>225</v>
      </c>
      <c r="D36" s="80">
        <f>+SUM(D31:D35)</f>
        <v>74500</v>
      </c>
      <c r="E36" s="80">
        <f>+SUM(E31:E35)</f>
        <v>69500</v>
      </c>
      <c r="F36" s="68"/>
    </row>
    <row r="37" spans="1:7" s="8" customFormat="1" ht="11.25">
      <c r="A37" s="81"/>
      <c r="B37" s="79" t="s">
        <v>212</v>
      </c>
      <c r="C37" s="81"/>
      <c r="D37" s="80">
        <f>SUM(D23:D35)</f>
        <v>135837</v>
      </c>
      <c r="E37" s="80">
        <f>SUM(E23:E35)</f>
        <v>213446</v>
      </c>
      <c r="F37" s="68" t="s">
        <v>254</v>
      </c>
      <c r="G37" s="3"/>
    </row>
    <row r="38" spans="1:7" s="8" customFormat="1" ht="12">
      <c r="A38" s="82" t="s">
        <v>211</v>
      </c>
      <c r="B38" s="81"/>
      <c r="C38" s="81"/>
      <c r="D38" s="83">
        <f>D21+D37</f>
        <v>767211</v>
      </c>
      <c r="E38" s="83">
        <f>E21+E37</f>
        <v>806820</v>
      </c>
      <c r="F38" s="68" t="s">
        <v>170</v>
      </c>
      <c r="G38" s="3"/>
    </row>
    <row r="39" spans="1:6" ht="11.25">
      <c r="A39" s="75"/>
      <c r="B39" s="75"/>
      <c r="C39" s="75"/>
      <c r="D39" s="77"/>
      <c r="E39" s="68"/>
      <c r="F39" s="68"/>
    </row>
    <row r="40" spans="1:6" ht="22.5" customHeight="1">
      <c r="A40" s="88" t="s">
        <v>226</v>
      </c>
      <c r="B40" s="88"/>
      <c r="C40" s="88"/>
      <c r="D40" s="88"/>
      <c r="E40" s="88"/>
      <c r="F40" s="68"/>
    </row>
    <row r="41" spans="1:6" ht="11.25">
      <c r="A41" s="35"/>
      <c r="B41" s="35"/>
      <c r="C41" s="35"/>
      <c r="D41" s="35"/>
      <c r="E41" s="35"/>
      <c r="F41" s="35"/>
    </row>
    <row r="42" spans="1:6" ht="11.25">
      <c r="A42" s="35"/>
      <c r="B42" s="35"/>
      <c r="C42" s="35"/>
      <c r="D42" s="35"/>
      <c r="E42" s="35"/>
      <c r="F42" s="35"/>
    </row>
    <row r="43" spans="1:6" ht="11.25">
      <c r="A43" s="35"/>
      <c r="B43" s="35"/>
      <c r="C43" s="35"/>
      <c r="D43" s="35"/>
      <c r="E43" s="35"/>
      <c r="F43" s="35"/>
    </row>
    <row r="44" spans="1:6" ht="11.25">
      <c r="A44" s="35"/>
      <c r="B44" s="35"/>
      <c r="C44" s="35"/>
      <c r="D44" s="35"/>
      <c r="E44" s="35"/>
      <c r="F44" s="35"/>
    </row>
    <row r="45" spans="1:6" ht="11.25">
      <c r="A45" s="35"/>
      <c r="B45" s="35"/>
      <c r="C45" s="35"/>
      <c r="D45" s="35"/>
      <c r="E45" s="35"/>
      <c r="F45" s="35"/>
    </row>
    <row r="46" spans="1:6" ht="11.25">
      <c r="A46" s="35"/>
      <c r="B46" s="35"/>
      <c r="C46" s="35"/>
      <c r="D46" s="71"/>
      <c r="E46" s="71"/>
      <c r="F46" s="35"/>
    </row>
    <row r="47" spans="1:6" ht="11.25">
      <c r="A47" s="35"/>
      <c r="B47" s="35"/>
      <c r="C47" s="35"/>
      <c r="D47" s="35"/>
      <c r="E47" s="35"/>
      <c r="F47" s="35"/>
    </row>
    <row r="48" spans="1:6" ht="4.5" customHeight="1">
      <c r="A48" s="35"/>
      <c r="B48" s="35"/>
      <c r="C48" s="35"/>
      <c r="D48" s="35"/>
      <c r="E48" s="35"/>
      <c r="F48" s="35"/>
    </row>
    <row r="49" spans="1:6" ht="11.25">
      <c r="A49" s="35"/>
      <c r="B49" s="35"/>
      <c r="C49" s="35"/>
      <c r="D49" s="35"/>
      <c r="E49" s="35"/>
      <c r="F49" s="35"/>
    </row>
    <row r="50" spans="1:6" ht="11.25">
      <c r="A50" s="35"/>
      <c r="B50" s="35"/>
      <c r="C50" s="35"/>
      <c r="D50" s="35"/>
      <c r="E50" s="35"/>
      <c r="F50" s="35"/>
    </row>
    <row r="51" spans="1:6" ht="11.25">
      <c r="A51" s="35"/>
      <c r="B51" s="35"/>
      <c r="C51" s="35"/>
      <c r="D51" s="35"/>
      <c r="E51" s="35"/>
      <c r="F51" s="35"/>
    </row>
    <row r="52" spans="1:7" s="8" customFormat="1" ht="11.25">
      <c r="A52" s="42"/>
      <c r="B52" s="42"/>
      <c r="C52" s="42"/>
      <c r="D52" s="43"/>
      <c r="E52" s="43"/>
      <c r="F52" s="42"/>
      <c r="G52" s="3"/>
    </row>
    <row r="53" spans="1:7" s="8" customFormat="1" ht="11.25">
      <c r="A53" s="42"/>
      <c r="B53" s="42"/>
      <c r="C53" s="42"/>
      <c r="D53" s="43"/>
      <c r="E53" s="43"/>
      <c r="F53" s="35"/>
      <c r="G53" s="3"/>
    </row>
    <row r="54" spans="1:3" ht="11.25">
      <c r="A54" s="8"/>
      <c r="B54" s="8"/>
      <c r="C54" s="8"/>
    </row>
  </sheetData>
  <sheetProtection/>
  <mergeCells count="1">
    <mergeCell ref="A40:E40"/>
  </mergeCells>
  <printOptions/>
  <pageMargins left="0.55" right="0.24" top="0.53" bottom="0.5" header="0.3" footer="0.19"/>
  <pageSetup fitToHeight="1" fitToWidth="1" horizontalDpi="600" verticalDpi="600" orientation="portrait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Balt-Wash Conference Of United Methodist Church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mmaloney</dc:creator>
  <cp:keywords/>
  <dc:description/>
  <cp:lastModifiedBy>Paul Eichelberger</cp:lastModifiedBy>
  <cp:lastPrinted>2020-02-28T19:15:05Z</cp:lastPrinted>
  <dcterms:created xsi:type="dcterms:W3CDTF">2010-11-29T14:34:00Z</dcterms:created>
  <dcterms:modified xsi:type="dcterms:W3CDTF">2020-07-30T07:16:45Z</dcterms:modified>
  <cp:category/>
  <cp:version/>
  <cp:contentType/>
  <cp:contentStatus/>
</cp:coreProperties>
</file>