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charts/chart15.xml" ContentType="application/vnd.openxmlformats-officedocument.drawingml.chart+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7.xml" ContentType="application/vnd.openxmlformats-officedocument.drawingml.chart+xml"/>
  <Override PartName="/xl/drawings/drawing8.xml" ContentType="application/vnd.openxmlformats-officedocument.drawingml.chartshapes+xml"/>
  <Override PartName="/xl/charts/chart18.xml" ContentType="application/vnd.openxmlformats-officedocument.drawingml.chart+xml"/>
  <Override PartName="/xl/drawings/drawing9.xml" ContentType="application/vnd.openxmlformats-officedocument.drawingml.chartshapes+xml"/>
  <Override PartName="/xl/charts/chart19.xml" ContentType="application/vnd.openxmlformats-officedocument.drawingml.chart+xml"/>
  <Override PartName="/xl/drawings/drawing10.xml" ContentType="application/vnd.openxmlformats-officedocument.drawingml.chartshapes+xml"/>
  <Override PartName="/xl/charts/chart2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style12.xml" ContentType="application/vnd.ms-office.chartstyle+xml"/>
  <Override PartName="/xl/charts/colors12.xml" ContentType="application/vnd.ms-office.chartcolorstyle+xml"/>
  <Override PartName="/xl/charts/chart2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style14.xml" ContentType="application/vnd.ms-office.chartstyle+xml"/>
  <Override PartName="/xl/charts/colors14.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15.xml" ContentType="application/vnd.ms-office.chartstyle+xml"/>
  <Override PartName="/xl/charts/colors15.xml" ContentType="application/vnd.ms-office.chartcolorstyle+xml"/>
  <Override PartName="/xl/charts/chart2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9.xml" ContentType="application/vnd.openxmlformats-officedocument.drawingml.chart+xml"/>
  <Override PartName="/xl/charts/style17.xml" ContentType="application/vnd.ms-office.chartstyle+xml"/>
  <Override PartName="/xl/charts/colors17.xml" ContentType="application/vnd.ms-office.chartcolorstyle+xml"/>
  <Override PartName="/xl/charts/chart30.xml" ContentType="application/vnd.openxmlformats-officedocument.drawingml.chart+xml"/>
  <Override PartName="/xl/charts/chart31.xml" ContentType="application/vnd.openxmlformats-officedocument.drawingml.chart+xml"/>
  <Override PartName="/xl/charts/style18.xml" ContentType="application/vnd.ms-office.chartstyle+xml"/>
  <Override PartName="/xl/charts/colors18.xml" ContentType="application/vnd.ms-office.chartcolorstyle+xml"/>
  <Override PartName="/xl/charts/chart3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5.xml" ContentType="application/vnd.openxmlformats-officedocument.drawing+xml"/>
  <Override PartName="/xl/charts/chart33.xml" ContentType="application/vnd.openxmlformats-officedocument.drawingml.chart+xml"/>
  <Override PartName="/xl/drawings/drawing16.xml" ContentType="application/vnd.openxmlformats-officedocument.drawingml.chartshapes+xml"/>
  <Override PartName="/xl/charts/chart34.xml" ContentType="application/vnd.openxmlformats-officedocument.drawingml.chart+xml"/>
  <Override PartName="/xl/drawings/drawing17.xml" ContentType="application/vnd.openxmlformats-officedocument.drawingml.chartshapes+xml"/>
  <Override PartName="/xl/charts/chart35.xml" ContentType="application/vnd.openxmlformats-officedocument.drawingml.chart+xml"/>
  <Override PartName="/xl/drawings/drawing18.xml" ContentType="application/vnd.openxmlformats-officedocument.drawingml.chartshapes+xml"/>
  <Override PartName="/xl/charts/chart36.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37.xml" ContentType="application/vnd.openxmlformats-officedocument.drawingml.chart+xml"/>
  <Override PartName="/xl/charts/style20.xml" ContentType="application/vnd.ms-office.chartstyle+xml"/>
  <Override PartName="/xl/charts/colors20.xml" ContentType="application/vnd.ms-office.chartcolorstyle+xml"/>
  <Override PartName="/xl/charts/chart38.xml" ContentType="application/vnd.openxmlformats-officedocument.drawingml.chart+xml"/>
  <Override PartName="/xl/charts/chart39.xml" ContentType="application/vnd.openxmlformats-officedocument.drawingml.chart+xml"/>
  <Override PartName="/xl/charts/style21.xml" ContentType="application/vnd.ms-office.chartstyle+xml"/>
  <Override PartName="/xl/charts/colors21.xml" ContentType="application/vnd.ms-office.chartcolorstyle+xml"/>
  <Override PartName="/xl/charts/chart40.xml" ContentType="application/vnd.openxmlformats-officedocument.drawingml.chart+xml"/>
  <Override PartName="/xl/charts/style22.xml" ContentType="application/vnd.ms-office.chartstyle+xml"/>
  <Override PartName="/xl/charts/colors22.xml" ContentType="application/vnd.ms-office.chartcolorstyle+xml"/>
  <Override PartName="/xl/charts/chart41.xml" ContentType="application/vnd.openxmlformats-officedocument.drawingml.chart+xml"/>
  <Override PartName="/xl/charts/chart42.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1.xml" ContentType="application/vnd.openxmlformats-officedocument.drawing+xml"/>
  <Override PartName="/xl/charts/chart43.xml" ContentType="application/vnd.openxmlformats-officedocument.drawingml.chart+xml"/>
  <Override PartName="/xl/charts/style24.xml" ContentType="application/vnd.ms-office.chartstyle+xml"/>
  <Override PartName="/xl/charts/colors24.xml" ContentType="application/vnd.ms-office.chartcolorstyle+xml"/>
  <Override PartName="/xl/charts/chart44.xml" ContentType="application/vnd.openxmlformats-officedocument.drawingml.chart+xml"/>
  <Override PartName="/xl/charts/chart45.xml" ContentType="application/vnd.openxmlformats-officedocument.drawingml.chart+xml"/>
  <Override PartName="/xl/charts/style25.xml" ContentType="application/vnd.ms-office.chartstyle+xml"/>
  <Override PartName="/xl/charts/colors25.xml" ContentType="application/vnd.ms-office.chartcolorstyle+xml"/>
  <Override PartName="/xl/charts/chart46.xml" ContentType="application/vnd.openxmlformats-officedocument.drawingml.chart+xml"/>
  <Override PartName="/xl/charts/style26.xml" ContentType="application/vnd.ms-office.chartstyle+xml"/>
  <Override PartName="/xl/charts/colors26.xml" ContentType="application/vnd.ms-office.chartcolorstyle+xml"/>
  <Override PartName="/xl/charts/chart47.xml" ContentType="application/vnd.openxmlformats-officedocument.drawingml.chart+xml"/>
  <Override PartName="/xl/charts/chart4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2.xml" ContentType="application/vnd.openxmlformats-officedocument.drawing+xml"/>
  <Override PartName="/xl/charts/chart49.xml" ContentType="application/vnd.openxmlformats-officedocument.drawingml.chart+xml"/>
  <Override PartName="/xl/charts/style28.xml" ContentType="application/vnd.ms-office.chartstyle+xml"/>
  <Override PartName="/xl/charts/colors28.xml" ContentType="application/vnd.ms-office.chartcolorstyle+xml"/>
  <Override PartName="/xl/charts/chart50.xml" ContentType="application/vnd.openxmlformats-officedocument.drawingml.chart+xml"/>
  <Override PartName="/xl/charts/chart51.xml" ContentType="application/vnd.openxmlformats-officedocument.drawingml.chart+xml"/>
  <Override PartName="/xl/charts/style29.xml" ContentType="application/vnd.ms-office.chartstyle+xml"/>
  <Override PartName="/xl/charts/colors29.xml" ContentType="application/vnd.ms-office.chartcolorstyle+xml"/>
  <Override PartName="/xl/charts/chart52.xml" ContentType="application/vnd.openxmlformats-officedocument.drawingml.chart+xml"/>
  <Override PartName="/xl/charts/style30.xml" ContentType="application/vnd.ms-office.chartstyle+xml"/>
  <Override PartName="/xl/charts/colors30.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3.xml" ContentType="application/vnd.openxmlformats-officedocument.drawing+xml"/>
  <Override PartName="/xl/charts/chart55.xml" ContentType="application/vnd.openxmlformats-officedocument.drawingml.chart+xml"/>
  <Override PartName="/xl/charts/style32.xml" ContentType="application/vnd.ms-office.chartstyle+xml"/>
  <Override PartName="/xl/charts/colors32.xml" ContentType="application/vnd.ms-office.chartcolorstyle+xml"/>
  <Override PartName="/xl/charts/chart56.xml" ContentType="application/vnd.openxmlformats-officedocument.drawingml.chart+xml"/>
  <Override PartName="/xl/charts/chart57.xml" ContentType="application/vnd.openxmlformats-officedocument.drawingml.chart+xml"/>
  <Override PartName="/xl/charts/style33.xml" ContentType="application/vnd.ms-office.chartstyle+xml"/>
  <Override PartName="/xl/charts/colors33.xml" ContentType="application/vnd.ms-office.chartcolorstyle+xml"/>
  <Override PartName="/xl/charts/chart58.xml" ContentType="application/vnd.openxmlformats-officedocument.drawingml.chart+xml"/>
  <Override PartName="/xl/charts/style34.xml" ContentType="application/vnd.ms-office.chartstyle+xml"/>
  <Override PartName="/xl/charts/colors34.xml" ContentType="application/vnd.ms-office.chartcolorstyle+xml"/>
  <Override PartName="/xl/charts/chart59.xml" ContentType="application/vnd.openxmlformats-officedocument.drawingml.chart+xml"/>
  <Override PartName="/xl/charts/chart60.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4.xml" ContentType="application/vnd.openxmlformats-officedocument.drawing+xml"/>
  <Override PartName="/xl/charts/chart61.xml" ContentType="application/vnd.openxmlformats-officedocument.drawingml.chart+xml"/>
  <Override PartName="/xl/charts/style36.xml" ContentType="application/vnd.ms-office.chartstyle+xml"/>
  <Override PartName="/xl/charts/colors36.xml" ContentType="application/vnd.ms-office.chartcolorstyle+xml"/>
  <Override PartName="/xl/charts/chart62.xml" ContentType="application/vnd.openxmlformats-officedocument.drawingml.chart+xml"/>
  <Override PartName="/xl/charts/chart63.xml" ContentType="application/vnd.openxmlformats-officedocument.drawingml.chart+xml"/>
  <Override PartName="/xl/charts/style37.xml" ContentType="application/vnd.ms-office.chartstyle+xml"/>
  <Override PartName="/xl/charts/colors37.xml" ContentType="application/vnd.ms-office.chartcolorstyle+xml"/>
  <Override PartName="/xl/charts/chart64.xml" ContentType="application/vnd.openxmlformats-officedocument.drawingml.chart+xml"/>
  <Override PartName="/xl/charts/style38.xml" ContentType="application/vnd.ms-office.chartstyle+xml"/>
  <Override PartName="/xl/charts/colors38.xml" ContentType="application/vnd.ms-office.chartcolorstyle+xml"/>
  <Override PartName="/xl/charts/chart65.xml" ContentType="application/vnd.openxmlformats-officedocument.drawingml.chart+xml"/>
  <Override PartName="/xl/charts/chart66.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25.xml" ContentType="application/vnd.openxmlformats-officedocument.drawing+xml"/>
  <Override PartName="/xl/charts/chart67.xml" ContentType="application/vnd.openxmlformats-officedocument.drawingml.chart+xml"/>
  <Override PartName="/xl/charts/style40.xml" ContentType="application/vnd.ms-office.chartstyle+xml"/>
  <Override PartName="/xl/charts/colors40.xml" ContentType="application/vnd.ms-office.chartcolorstyle+xml"/>
  <Override PartName="/xl/charts/chart68.xml" ContentType="application/vnd.openxmlformats-officedocument.drawingml.chart+xml"/>
  <Override PartName="/xl/charts/chart69.xml" ContentType="application/vnd.openxmlformats-officedocument.drawingml.chart+xml"/>
  <Override PartName="/xl/charts/style41.xml" ContentType="application/vnd.ms-office.chartstyle+xml"/>
  <Override PartName="/xl/charts/colors41.xml" ContentType="application/vnd.ms-office.chartcolorstyle+xml"/>
  <Override PartName="/xl/charts/chart70.xml" ContentType="application/vnd.openxmlformats-officedocument.drawingml.chart+xml"/>
  <Override PartName="/xl/charts/style42.xml" ContentType="application/vnd.ms-office.chartstyle+xml"/>
  <Override PartName="/xl/charts/colors42.xml" ContentType="application/vnd.ms-office.chartcolorstyle+xml"/>
  <Override PartName="/xl/charts/chart71.xml" ContentType="application/vnd.openxmlformats-officedocument.drawingml.chart+xml"/>
  <Override PartName="/xl/charts/chart72.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26.xml" ContentType="application/vnd.openxmlformats-officedocument.drawing+xml"/>
  <Override PartName="/xl/charts/chart73.xml" ContentType="application/vnd.openxmlformats-officedocument.drawingml.chart+xml"/>
  <Override PartName="/xl/charts/style44.xml" ContentType="application/vnd.ms-office.chartstyle+xml"/>
  <Override PartName="/xl/charts/colors44.xml" ContentType="application/vnd.ms-office.chartcolorstyle+xml"/>
  <Override PartName="/xl/charts/chart74.xml" ContentType="application/vnd.openxmlformats-officedocument.drawingml.chart+xml"/>
  <Override PartName="/xl/charts/chart75.xml" ContentType="application/vnd.openxmlformats-officedocument.drawingml.chart+xml"/>
  <Override PartName="/xl/charts/style45.xml" ContentType="application/vnd.ms-office.chartstyle+xml"/>
  <Override PartName="/xl/charts/colors45.xml" ContentType="application/vnd.ms-office.chartcolorstyle+xml"/>
  <Override PartName="/xl/charts/chart76.xml" ContentType="application/vnd.openxmlformats-officedocument.drawingml.chart+xml"/>
  <Override PartName="/xl/charts/style46.xml" ContentType="application/vnd.ms-office.chartstyle+xml"/>
  <Override PartName="/xl/charts/colors46.xml" ContentType="application/vnd.ms-office.chartcolorstyle+xml"/>
  <Override PartName="/xl/charts/chart77.xml" ContentType="application/vnd.openxmlformats-officedocument.drawingml.chart+xml"/>
  <Override PartName="/xl/charts/chart78.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27.xml" ContentType="application/vnd.openxmlformats-officedocument.drawing+xml"/>
  <Override PartName="/xl/charts/chart79.xml" ContentType="application/vnd.openxmlformats-officedocument.drawingml.chart+xml"/>
  <Override PartName="/xl/charts/style48.xml" ContentType="application/vnd.ms-office.chartstyle+xml"/>
  <Override PartName="/xl/charts/colors48.xml" ContentType="application/vnd.ms-office.chartcolorstyle+xml"/>
  <Override PartName="/xl/charts/chart80.xml" ContentType="application/vnd.openxmlformats-officedocument.drawingml.chart+xml"/>
  <Override PartName="/xl/charts/chart81.xml" ContentType="application/vnd.openxmlformats-officedocument.drawingml.chart+xml"/>
  <Override PartName="/xl/charts/style49.xml" ContentType="application/vnd.ms-office.chartstyle+xml"/>
  <Override PartName="/xl/charts/colors49.xml" ContentType="application/vnd.ms-office.chartcolorstyle+xml"/>
  <Override PartName="/xl/charts/chart82.xml" ContentType="application/vnd.openxmlformats-officedocument.drawingml.chart+xml"/>
  <Override PartName="/xl/charts/style50.xml" ContentType="application/vnd.ms-office.chartstyle+xml"/>
  <Override PartName="/xl/charts/colors50.xml" ContentType="application/vnd.ms-office.chartcolorstyle+xml"/>
  <Override PartName="/xl/charts/chart83.xml" ContentType="application/vnd.openxmlformats-officedocument.drawingml.chart+xml"/>
  <Override PartName="/xl/charts/chart84.xml" ContentType="application/vnd.openxmlformats-officedocument.drawingml.chart+xml"/>
  <Override PartName="/xl/charts/style51.xml" ContentType="application/vnd.ms-office.chartstyle+xml"/>
  <Override PartName="/xl/charts/colors5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My Documents\Leadership Days\Tracking and Forecasting Tool\"/>
    </mc:Choice>
  </mc:AlternateContent>
  <xr:revisionPtr revIDLastSave="0" documentId="13_ncr:1_{B6FD7DF4-9EAA-410B-9F7E-316717363816}" xr6:coauthVersionLast="45" xr6:coauthVersionMax="45" xr10:uidLastSave="{00000000-0000-0000-0000-000000000000}"/>
  <bookViews>
    <workbookView xWindow="2010" yWindow="525" windowWidth="15375" windowHeight="8205" tabRatio="873" xr2:uid="{00000000-000D-0000-FFFF-FFFF00000000}"/>
  </bookViews>
  <sheets>
    <sheet name="Intro" sheetId="57" r:id="rId1"/>
    <sheet name="1-Budget Input" sheetId="11" r:id="rId2"/>
    <sheet name="2-Weekly Input" sheetId="30" r:id="rId3"/>
    <sheet name="3-Monthly Input" sheetId="13" r:id="rId4"/>
    <sheet name="Budget Tables" sheetId="58" r:id="rId5"/>
    <sheet name="Summary Table Report" sheetId="43" r:id="rId6"/>
    <sheet name="Attendance" sheetId="39" r:id="rId7"/>
    <sheet name="Wkly Giving" sheetId="40" r:id="rId8"/>
    <sheet name="Moving Averages" sheetId="42" r:id="rId9"/>
    <sheet name="By Service" sheetId="41" r:id="rId10"/>
    <sheet name="Total Income" sheetId="62" r:id="rId11"/>
    <sheet name="Inc 1" sheetId="6" r:id="rId12"/>
    <sheet name="Inc 2" sheetId="59" r:id="rId13"/>
    <sheet name="Inc 3" sheetId="61" r:id="rId14"/>
    <sheet name="Total Expense" sheetId="52" r:id="rId15"/>
    <sheet name="Exp 1" sheetId="15" r:id="rId16"/>
    <sheet name="Exp 2" sheetId="44" r:id="rId17"/>
    <sheet name="Exp 3" sheetId="45" r:id="rId18"/>
    <sheet name="Exp 4" sheetId="46" r:id="rId19"/>
    <sheet name="Exp 5" sheetId="47" r:id="rId20"/>
    <sheet name="Exp 6" sheetId="48" r:id="rId21"/>
    <sheet name="Exp 7" sheetId="49" r:id="rId22"/>
    <sheet name="Exp 8" sheetId="50" r:id="rId23"/>
  </sheets>
  <definedNames>
    <definedName name="_xlnm.Print_Area" localSheetId="1">'1-Budget Input'!$A$8:$N$83</definedName>
    <definedName name="_xlnm.Print_Area" localSheetId="2">'2-Weekly Input'!$A$7:$T$341</definedName>
    <definedName name="_xlnm.Print_Area" localSheetId="3">'3-Monthly Input'!$A$1:$O$101</definedName>
    <definedName name="_xlnm.Print_Area" localSheetId="6">Attendance!$A$10:$V$85</definedName>
    <definedName name="_xlnm.Print_Area" localSheetId="4">'Budget Tables'!$A$1:$P$52</definedName>
    <definedName name="_xlnm.Print_Area" localSheetId="9">'By Service'!$A$21:$V$163</definedName>
    <definedName name="_xlnm.Print_Area" localSheetId="15">'Exp 1'!$A$14:$Q$117</definedName>
    <definedName name="_xlnm.Print_Area" localSheetId="16">'Exp 2'!$A$14:$Q$116</definedName>
    <definedName name="_xlnm.Print_Area" localSheetId="17">'Exp 3'!$A$14:$Q$116</definedName>
    <definedName name="_xlnm.Print_Area" localSheetId="18">'Exp 4'!$A$14:$Q$116</definedName>
    <definedName name="_xlnm.Print_Area" localSheetId="19">'Exp 5'!$A$14:$Q$116</definedName>
    <definedName name="_xlnm.Print_Area" localSheetId="20">'Exp 6'!$A$14:$Q$116</definedName>
    <definedName name="_xlnm.Print_Area" localSheetId="21">'Exp 7'!$A$14:$Q$116</definedName>
    <definedName name="_xlnm.Print_Area" localSheetId="22">'Exp 8'!$A$14:$Q$116</definedName>
    <definedName name="_xlnm.Print_Area" localSheetId="11">'Inc 1'!$A$13:$Q$111</definedName>
    <definedName name="_xlnm.Print_Area" localSheetId="12">'Inc 2'!$A$13:$Q$111</definedName>
    <definedName name="_xlnm.Print_Area" localSheetId="13">'Inc 3'!$A$13:$Q$111</definedName>
    <definedName name="_xlnm.Print_Area" localSheetId="0">Intro!$A$1:$N$70</definedName>
    <definedName name="_xlnm.Print_Area" localSheetId="8">'Moving Averages'!$A$11:$V$85</definedName>
    <definedName name="_xlnm.Print_Area" localSheetId="5">'Summary Table Report'!$A$12:$R$109</definedName>
    <definedName name="_xlnm.Print_Area" localSheetId="14">'Total Expense'!$A$11:$Q$81</definedName>
    <definedName name="_xlnm.Print_Area" localSheetId="10">'Total Income'!$A$11:$Q$81</definedName>
    <definedName name="_xlnm.Print_Area" localSheetId="7">'Wkly Giving'!$A$10:$V$85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41" l="1"/>
  <c r="A11" i="42"/>
  <c r="A11" i="40"/>
  <c r="A11" i="39"/>
  <c r="N101" i="13" l="1"/>
  <c r="N83" i="13"/>
  <c r="N65" i="13"/>
  <c r="O101" i="13"/>
  <c r="O83" i="13"/>
  <c r="O65" i="13"/>
  <c r="N47" i="13"/>
  <c r="O47" i="13"/>
  <c r="K112" i="62" l="1"/>
  <c r="C25" i="13"/>
  <c r="G51" i="43" s="1"/>
  <c r="D25" i="13"/>
  <c r="E25" i="13"/>
  <c r="G59" i="43" s="1"/>
  <c r="K108" i="62"/>
  <c r="K109" i="62"/>
  <c r="K110" i="62"/>
  <c r="K107" i="62"/>
  <c r="K125" i="62" s="1"/>
  <c r="I107" i="62"/>
  <c r="C6" i="43"/>
  <c r="C8" i="43"/>
  <c r="G17" i="43" s="1"/>
  <c r="H67" i="30"/>
  <c r="H52" i="43"/>
  <c r="H56" i="43"/>
  <c r="H31" i="11"/>
  <c r="I10" i="61" s="1"/>
  <c r="P13" i="61" s="1"/>
  <c r="H136" i="30"/>
  <c r="H39" i="43" s="1"/>
  <c r="I136" i="30"/>
  <c r="H33" i="43"/>
  <c r="I33" i="43" s="1"/>
  <c r="I67" i="30"/>
  <c r="G31" i="43" s="1"/>
  <c r="G33" i="43"/>
  <c r="B58" i="43"/>
  <c r="B54" i="43"/>
  <c r="H66" i="11"/>
  <c r="J66" i="11"/>
  <c r="M11" i="50" s="1"/>
  <c r="P76" i="50" s="1"/>
  <c r="B12" i="30"/>
  <c r="AF14" i="30" s="1"/>
  <c r="AF15" i="30" s="1"/>
  <c r="AF16" i="30" s="1"/>
  <c r="AF17" i="30" s="1"/>
  <c r="AF18" i="30" s="1"/>
  <c r="AF19" i="30" s="1"/>
  <c r="AF20" i="30" s="1"/>
  <c r="AF21" i="30" s="1"/>
  <c r="AF22" i="30" s="1"/>
  <c r="AF23" i="30" s="1"/>
  <c r="AF24" i="30" s="1"/>
  <c r="AF25" i="30" s="1"/>
  <c r="AF26" i="30" s="1"/>
  <c r="AF27" i="30" s="1"/>
  <c r="AF28" i="30" s="1"/>
  <c r="AF29" i="30" s="1"/>
  <c r="AF30" i="30" s="1"/>
  <c r="AF31" i="30" s="1"/>
  <c r="AF32" i="30" s="1"/>
  <c r="AF33" i="30" s="1"/>
  <c r="AF34" i="30" s="1"/>
  <c r="AF35" i="30" s="1"/>
  <c r="AF36" i="30" s="1"/>
  <c r="AF37" i="30" s="1"/>
  <c r="AF38" i="30" s="1"/>
  <c r="AF39" i="30" s="1"/>
  <c r="AF40" i="30" s="1"/>
  <c r="AF41" i="30" s="1"/>
  <c r="AF42" i="30" s="1"/>
  <c r="AF43" i="30" s="1"/>
  <c r="AF44" i="30" s="1"/>
  <c r="AF45" i="30" s="1"/>
  <c r="AF46" i="30" s="1"/>
  <c r="AF47" i="30" s="1"/>
  <c r="AF48" i="30" s="1"/>
  <c r="AF49" i="30" s="1"/>
  <c r="AF50" i="30" s="1"/>
  <c r="AF51" i="30" s="1"/>
  <c r="AF52" i="30" s="1"/>
  <c r="AF53" i="30" s="1"/>
  <c r="AF54" i="30" s="1"/>
  <c r="AF55" i="30" s="1"/>
  <c r="AF56" i="30" s="1"/>
  <c r="AF57" i="30" s="1"/>
  <c r="AF58" i="30" s="1"/>
  <c r="AF59" i="30" s="1"/>
  <c r="AF60" i="30" s="1"/>
  <c r="AF61" i="30" s="1"/>
  <c r="AF62" i="30" s="1"/>
  <c r="AF63" i="30" s="1"/>
  <c r="AF64" i="30" s="1"/>
  <c r="AF65" i="30" s="1"/>
  <c r="AF66" i="30" s="1"/>
  <c r="AG66" i="30" s="1"/>
  <c r="AF12" i="30"/>
  <c r="C8" i="58"/>
  <c r="C6" i="58"/>
  <c r="O30" i="58"/>
  <c r="O29" i="58"/>
  <c r="O28" i="58"/>
  <c r="O27" i="58"/>
  <c r="O26" i="58"/>
  <c r="O25" i="58"/>
  <c r="O24" i="58"/>
  <c r="O23" i="58"/>
  <c r="O22" i="58"/>
  <c r="O21" i="58"/>
  <c r="O20" i="58"/>
  <c r="O19" i="58"/>
  <c r="O49" i="58" s="1"/>
  <c r="E30" i="58"/>
  <c r="E29" i="58"/>
  <c r="E28" i="58"/>
  <c r="E27" i="58"/>
  <c r="E26" i="58"/>
  <c r="E25" i="58"/>
  <c r="E24" i="58"/>
  <c r="E23" i="58"/>
  <c r="I88" i="62"/>
  <c r="J88" i="62"/>
  <c r="K88" i="62"/>
  <c r="I89" i="62"/>
  <c r="J89" i="62"/>
  <c r="K89" i="62"/>
  <c r="I90" i="62"/>
  <c r="J90" i="62"/>
  <c r="K90" i="62"/>
  <c r="I91" i="62"/>
  <c r="J91" i="62"/>
  <c r="K91" i="62"/>
  <c r="I92" i="62"/>
  <c r="J92" i="62"/>
  <c r="K92" i="62"/>
  <c r="I93" i="62"/>
  <c r="J93" i="62"/>
  <c r="K93" i="62"/>
  <c r="I94" i="62"/>
  <c r="J94" i="62"/>
  <c r="K94" i="62"/>
  <c r="I95" i="62"/>
  <c r="J95" i="62"/>
  <c r="K95" i="62"/>
  <c r="I96" i="62"/>
  <c r="J96" i="62"/>
  <c r="K96" i="62"/>
  <c r="I97" i="62"/>
  <c r="J97" i="62"/>
  <c r="K97" i="62"/>
  <c r="I98" i="62"/>
  <c r="J98" i="62"/>
  <c r="K98" i="62"/>
  <c r="J87" i="62"/>
  <c r="K87" i="62"/>
  <c r="I87" i="62"/>
  <c r="O46" i="58"/>
  <c r="O40" i="58"/>
  <c r="C8" i="62"/>
  <c r="Q11" i="62" s="1"/>
  <c r="C6" i="62"/>
  <c r="A11" i="62" s="1"/>
  <c r="D122" i="61"/>
  <c r="D136" i="50"/>
  <c r="H136" i="50"/>
  <c r="D135" i="50"/>
  <c r="H135" i="50" s="1"/>
  <c r="D134" i="50"/>
  <c r="H134" i="50"/>
  <c r="D133" i="50"/>
  <c r="H133" i="50" s="1"/>
  <c r="D132" i="50"/>
  <c r="H132" i="50" s="1"/>
  <c r="D131" i="50"/>
  <c r="H131" i="50" s="1"/>
  <c r="D130" i="50"/>
  <c r="H130" i="50"/>
  <c r="D129" i="50"/>
  <c r="H129" i="50" s="1"/>
  <c r="D128" i="50"/>
  <c r="H128" i="50"/>
  <c r="D127" i="50"/>
  <c r="H127" i="50" s="1"/>
  <c r="D126" i="50"/>
  <c r="H126" i="50" s="1"/>
  <c r="D125" i="50"/>
  <c r="D130" i="61"/>
  <c r="H130" i="61" s="1"/>
  <c r="D129" i="61"/>
  <c r="D128" i="61"/>
  <c r="H128" i="61" s="1"/>
  <c r="D127" i="61"/>
  <c r="H127" i="61" s="1"/>
  <c r="D126" i="61"/>
  <c r="H126" i="61" s="1"/>
  <c r="D125" i="61"/>
  <c r="H125" i="61" s="1"/>
  <c r="D124" i="61"/>
  <c r="H124" i="61" s="1"/>
  <c r="D123" i="61"/>
  <c r="H123" i="61" s="1"/>
  <c r="C39" i="58"/>
  <c r="E22" i="58"/>
  <c r="E21" i="58"/>
  <c r="E20" i="58"/>
  <c r="E19" i="58"/>
  <c r="I10" i="6"/>
  <c r="I10" i="59"/>
  <c r="P13" i="59" s="1"/>
  <c r="C10" i="61"/>
  <c r="I14" i="61" s="1"/>
  <c r="R139" i="61"/>
  <c r="R140" i="61"/>
  <c r="R141" i="61"/>
  <c r="R138" i="61"/>
  <c r="F157" i="61" s="1"/>
  <c r="F158" i="61" s="1"/>
  <c r="N138" i="61"/>
  <c r="E157" i="61" s="1"/>
  <c r="J139" i="61"/>
  <c r="J140" i="61"/>
  <c r="J141" i="61"/>
  <c r="J142" i="61"/>
  <c r="J138" i="61"/>
  <c r="D157" i="61" s="1"/>
  <c r="D158" i="61" s="1"/>
  <c r="D159" i="61" s="1"/>
  <c r="D160" i="61" s="1"/>
  <c r="D161" i="61" s="1"/>
  <c r="F139" i="61"/>
  <c r="F140" i="61"/>
  <c r="F141" i="61"/>
  <c r="F143" i="61"/>
  <c r="F138" i="61"/>
  <c r="C157" i="61" s="1"/>
  <c r="D121" i="61"/>
  <c r="H121" i="61" s="1"/>
  <c r="D120" i="61"/>
  <c r="H120" i="61" s="1"/>
  <c r="D119" i="61"/>
  <c r="H119" i="61" s="1"/>
  <c r="C120" i="61"/>
  <c r="B158" i="61" s="1"/>
  <c r="C121" i="61"/>
  <c r="G121" i="61" s="1"/>
  <c r="C122" i="61"/>
  <c r="G122" i="61" s="1"/>
  <c r="C123" i="61"/>
  <c r="C124" i="61"/>
  <c r="C125" i="61"/>
  <c r="B163" i="61" s="1"/>
  <c r="C126" i="61"/>
  <c r="C127" i="61"/>
  <c r="C128" i="61"/>
  <c r="B166" i="61" s="1"/>
  <c r="C129" i="61"/>
  <c r="J129" i="61" s="1"/>
  <c r="C130" i="61"/>
  <c r="C119" i="61"/>
  <c r="B157" i="61" s="1"/>
  <c r="C122" i="6"/>
  <c r="C8" i="61"/>
  <c r="A14" i="61" s="1"/>
  <c r="C6" i="61"/>
  <c r="A85" i="61" s="1"/>
  <c r="I119" i="61"/>
  <c r="H85" i="62"/>
  <c r="H105" i="62" s="1"/>
  <c r="H123" i="62" s="1"/>
  <c r="E40" i="58"/>
  <c r="B167" i="61"/>
  <c r="B159" i="61"/>
  <c r="B164" i="61"/>
  <c r="G124" i="61"/>
  <c r="G125" i="61"/>
  <c r="G129" i="61"/>
  <c r="E137" i="61"/>
  <c r="L122" i="61" s="1"/>
  <c r="M13" i="61"/>
  <c r="G127" i="61"/>
  <c r="R138" i="59"/>
  <c r="F157" i="59" s="1"/>
  <c r="N138" i="59"/>
  <c r="E157" i="59" s="1"/>
  <c r="J138" i="59"/>
  <c r="F138" i="59"/>
  <c r="C120" i="59"/>
  <c r="L120" i="59" s="1"/>
  <c r="C121" i="59"/>
  <c r="L121" i="59" s="1"/>
  <c r="C122" i="59"/>
  <c r="L122" i="59" s="1"/>
  <c r="C123" i="59"/>
  <c r="C124" i="59"/>
  <c r="F124" i="59" s="1"/>
  <c r="C125" i="59"/>
  <c r="B163" i="59" s="1"/>
  <c r="C126" i="59"/>
  <c r="C127" i="59"/>
  <c r="C128" i="59"/>
  <c r="B166" i="59" s="1"/>
  <c r="C129" i="59"/>
  <c r="F129" i="59" s="1"/>
  <c r="C130" i="59"/>
  <c r="C119" i="59"/>
  <c r="F119" i="59" s="1"/>
  <c r="C10" i="59"/>
  <c r="I14" i="59" s="1"/>
  <c r="D157" i="59"/>
  <c r="C8" i="59"/>
  <c r="T123" i="59" s="1"/>
  <c r="C6" i="59"/>
  <c r="A13" i="59" s="1"/>
  <c r="Q93" i="43"/>
  <c r="P93" i="43"/>
  <c r="O93" i="43"/>
  <c r="L93" i="43"/>
  <c r="O39" i="58"/>
  <c r="O18" i="58" s="1"/>
  <c r="N39" i="58"/>
  <c r="M39" i="58"/>
  <c r="M18" i="58" s="1"/>
  <c r="L39" i="58"/>
  <c r="K39" i="58"/>
  <c r="K18" i="58" s="1"/>
  <c r="J39" i="58"/>
  <c r="I39" i="58"/>
  <c r="I18" i="58" s="1"/>
  <c r="H39" i="58"/>
  <c r="H18" i="58" s="1"/>
  <c r="D39" i="58"/>
  <c r="O37" i="58"/>
  <c r="O16" i="58"/>
  <c r="N37" i="58"/>
  <c r="N16" i="58" s="1"/>
  <c r="M37" i="58"/>
  <c r="M16" i="58" s="1"/>
  <c r="L37" i="58"/>
  <c r="L16" i="58" s="1"/>
  <c r="K37" i="58"/>
  <c r="K16" i="58" s="1"/>
  <c r="J37" i="58"/>
  <c r="J16" i="58" s="1"/>
  <c r="I37" i="58"/>
  <c r="I16" i="58" s="1"/>
  <c r="H37" i="58"/>
  <c r="H16" i="58" s="1"/>
  <c r="E37" i="58"/>
  <c r="E16" i="58" s="1"/>
  <c r="D37" i="58"/>
  <c r="D16" i="58" s="1"/>
  <c r="C37" i="58"/>
  <c r="C16" i="58" s="1"/>
  <c r="B37" i="58"/>
  <c r="B16" i="58" s="1"/>
  <c r="D26" i="13"/>
  <c r="J100" i="62" s="1"/>
  <c r="C26" i="13"/>
  <c r="I100" i="62" s="1"/>
  <c r="J99" i="62"/>
  <c r="E11" i="13"/>
  <c r="E87" i="13" s="1"/>
  <c r="D11" i="13"/>
  <c r="D87" i="13" s="1"/>
  <c r="C11" i="13"/>
  <c r="B50" i="43"/>
  <c r="P13" i="6"/>
  <c r="L52" i="11"/>
  <c r="J52" i="11" s="1"/>
  <c r="M11" i="15" s="1"/>
  <c r="P76" i="15" s="1"/>
  <c r="C10" i="6"/>
  <c r="I14" i="6" s="1"/>
  <c r="C125" i="48"/>
  <c r="C126" i="48"/>
  <c r="F126" i="48" s="1"/>
  <c r="J85" i="62"/>
  <c r="K85" i="62"/>
  <c r="C33" i="13"/>
  <c r="I105" i="62" s="1"/>
  <c r="I123" i="62" s="1"/>
  <c r="L129" i="59"/>
  <c r="O129" i="59"/>
  <c r="I129" i="59"/>
  <c r="F125" i="59"/>
  <c r="L119" i="59"/>
  <c r="B164" i="59"/>
  <c r="L18" i="58"/>
  <c r="G55" i="43"/>
  <c r="C156" i="61"/>
  <c r="L124" i="59"/>
  <c r="E137" i="59"/>
  <c r="I137" i="59" s="1"/>
  <c r="C18" i="58"/>
  <c r="J18" i="58"/>
  <c r="N18" i="58"/>
  <c r="E69" i="13"/>
  <c r="E51" i="13"/>
  <c r="E33" i="13"/>
  <c r="K105" i="62" s="1"/>
  <c r="K123" i="62" s="1"/>
  <c r="H66" i="43"/>
  <c r="H70" i="43"/>
  <c r="H74" i="43"/>
  <c r="H78" i="43"/>
  <c r="H82" i="43"/>
  <c r="M170" i="52"/>
  <c r="L170" i="52"/>
  <c r="M169" i="52"/>
  <c r="L169" i="52"/>
  <c r="K169" i="52"/>
  <c r="J169" i="52"/>
  <c r="I169" i="52"/>
  <c r="H169" i="52"/>
  <c r="G169" i="52"/>
  <c r="F169" i="52"/>
  <c r="M168" i="52"/>
  <c r="L168" i="52"/>
  <c r="K168" i="52"/>
  <c r="J168" i="52"/>
  <c r="I168" i="52"/>
  <c r="H168" i="52"/>
  <c r="G168" i="52"/>
  <c r="F168" i="52"/>
  <c r="M167" i="52"/>
  <c r="L167" i="52"/>
  <c r="K167" i="52"/>
  <c r="J167" i="52"/>
  <c r="I167" i="52"/>
  <c r="H167" i="52"/>
  <c r="G167" i="52"/>
  <c r="F167" i="52"/>
  <c r="M166" i="52"/>
  <c r="L166" i="52"/>
  <c r="K166" i="52"/>
  <c r="J166" i="52"/>
  <c r="I166" i="52"/>
  <c r="H166" i="52"/>
  <c r="G166" i="52"/>
  <c r="F166" i="52"/>
  <c r="M165" i="52"/>
  <c r="L165" i="52"/>
  <c r="K165" i="52"/>
  <c r="J165" i="52"/>
  <c r="I165" i="52"/>
  <c r="H165" i="52"/>
  <c r="G165" i="52"/>
  <c r="F165" i="52"/>
  <c r="M164" i="52"/>
  <c r="L164" i="52"/>
  <c r="K164" i="52"/>
  <c r="J164" i="52"/>
  <c r="I164" i="52"/>
  <c r="H164" i="52"/>
  <c r="G164" i="52"/>
  <c r="F164" i="52"/>
  <c r="M163" i="52"/>
  <c r="L163" i="52"/>
  <c r="K163" i="52"/>
  <c r="J163" i="52"/>
  <c r="I163" i="52"/>
  <c r="H163" i="52"/>
  <c r="G163" i="52"/>
  <c r="F163" i="52"/>
  <c r="M162" i="52"/>
  <c r="L162" i="52"/>
  <c r="K162" i="52"/>
  <c r="J162" i="52"/>
  <c r="I162" i="52"/>
  <c r="H162" i="52"/>
  <c r="G162" i="52"/>
  <c r="F162" i="52"/>
  <c r="M161" i="52"/>
  <c r="L161" i="52"/>
  <c r="K161" i="52"/>
  <c r="J161" i="52"/>
  <c r="I161" i="52"/>
  <c r="H161" i="52"/>
  <c r="G161" i="52"/>
  <c r="F161" i="52"/>
  <c r="M160" i="52"/>
  <c r="L160" i="52"/>
  <c r="K160" i="52"/>
  <c r="J160" i="52"/>
  <c r="I160" i="52"/>
  <c r="H160" i="52"/>
  <c r="G160" i="52"/>
  <c r="F160" i="52"/>
  <c r="M159" i="52"/>
  <c r="L159" i="52"/>
  <c r="K159" i="52"/>
  <c r="J159" i="52"/>
  <c r="I159" i="52"/>
  <c r="H159" i="52"/>
  <c r="G159" i="52"/>
  <c r="F159" i="52"/>
  <c r="M158" i="52"/>
  <c r="M176" i="52" s="1"/>
  <c r="L158" i="52"/>
  <c r="L176" i="52" s="1"/>
  <c r="K158" i="52"/>
  <c r="J158" i="52"/>
  <c r="J177" i="52" s="1"/>
  <c r="I158" i="52"/>
  <c r="H158" i="52"/>
  <c r="H183" i="52" s="1"/>
  <c r="G158" i="52"/>
  <c r="G177" i="52" s="1"/>
  <c r="F158" i="52"/>
  <c r="N186" i="52" s="1"/>
  <c r="F88" i="52"/>
  <c r="G88" i="52"/>
  <c r="H88" i="52"/>
  <c r="I88" i="52"/>
  <c r="J88" i="52"/>
  <c r="K88" i="52"/>
  <c r="L88" i="52"/>
  <c r="M88" i="52"/>
  <c r="F89" i="52"/>
  <c r="G89" i="52"/>
  <c r="H89" i="52"/>
  <c r="I89" i="52"/>
  <c r="J89" i="52"/>
  <c r="K89" i="52"/>
  <c r="L89" i="52"/>
  <c r="M89" i="52"/>
  <c r="F90" i="52"/>
  <c r="G90" i="52"/>
  <c r="H90" i="52"/>
  <c r="I90" i="52"/>
  <c r="J90" i="52"/>
  <c r="K90" i="52"/>
  <c r="L90" i="52"/>
  <c r="M90" i="52"/>
  <c r="F91" i="52"/>
  <c r="G91" i="52"/>
  <c r="H91" i="52"/>
  <c r="I91" i="52"/>
  <c r="J91" i="52"/>
  <c r="K91" i="52"/>
  <c r="L91" i="52"/>
  <c r="M91" i="52"/>
  <c r="F92" i="52"/>
  <c r="G92" i="52"/>
  <c r="H92" i="52"/>
  <c r="I92" i="52"/>
  <c r="J92" i="52"/>
  <c r="K92" i="52"/>
  <c r="L92" i="52"/>
  <c r="M92" i="52"/>
  <c r="F93" i="52"/>
  <c r="G93" i="52"/>
  <c r="H93" i="52"/>
  <c r="I93" i="52"/>
  <c r="J93" i="52"/>
  <c r="K93" i="52"/>
  <c r="L93" i="52"/>
  <c r="M93" i="52"/>
  <c r="F94" i="52"/>
  <c r="G94" i="52"/>
  <c r="H94" i="52"/>
  <c r="I94" i="52"/>
  <c r="J94" i="52"/>
  <c r="K94" i="52"/>
  <c r="L94" i="52"/>
  <c r="M94" i="52"/>
  <c r="F95" i="52"/>
  <c r="G95" i="52"/>
  <c r="H95" i="52"/>
  <c r="I95" i="52"/>
  <c r="J95" i="52"/>
  <c r="K95" i="52"/>
  <c r="L95" i="52"/>
  <c r="M95" i="52"/>
  <c r="F96" i="52"/>
  <c r="G96" i="52"/>
  <c r="H96" i="52"/>
  <c r="I96" i="52"/>
  <c r="J96" i="52"/>
  <c r="K96" i="52"/>
  <c r="L96" i="52"/>
  <c r="M96" i="52"/>
  <c r="F97" i="52"/>
  <c r="G97" i="52"/>
  <c r="H97" i="52"/>
  <c r="I97" i="52"/>
  <c r="J97" i="52"/>
  <c r="K97" i="52"/>
  <c r="L97" i="52"/>
  <c r="M97" i="52"/>
  <c r="F98" i="52"/>
  <c r="G98" i="52"/>
  <c r="H98" i="52"/>
  <c r="I98" i="52"/>
  <c r="J98" i="52"/>
  <c r="K98" i="52"/>
  <c r="L98" i="52"/>
  <c r="M98" i="52"/>
  <c r="G87" i="52"/>
  <c r="H87" i="52"/>
  <c r="I87" i="52"/>
  <c r="J87" i="52"/>
  <c r="K87" i="52"/>
  <c r="L87" i="52"/>
  <c r="M87" i="52"/>
  <c r="F87" i="52"/>
  <c r="C8" i="52"/>
  <c r="Q11" i="52" s="1"/>
  <c r="C6" i="52"/>
  <c r="A11" i="52" s="1"/>
  <c r="K185" i="52"/>
  <c r="K181" i="52"/>
  <c r="K186" i="52"/>
  <c r="K182" i="52"/>
  <c r="L184" i="52"/>
  <c r="L182" i="52"/>
  <c r="L177" i="52"/>
  <c r="H187" i="52"/>
  <c r="H180" i="52"/>
  <c r="H179" i="52"/>
  <c r="L185" i="52"/>
  <c r="L183" i="52"/>
  <c r="K176" i="52"/>
  <c r="H177" i="52"/>
  <c r="G187" i="52"/>
  <c r="G186" i="52"/>
  <c r="G185" i="52"/>
  <c r="G184" i="52"/>
  <c r="G183" i="52"/>
  <c r="G182" i="52"/>
  <c r="G181" i="52"/>
  <c r="G180" i="52"/>
  <c r="G179" i="52"/>
  <c r="G178" i="52"/>
  <c r="I177" i="52"/>
  <c r="I176" i="52"/>
  <c r="G176" i="52"/>
  <c r="M187" i="52"/>
  <c r="I186" i="52"/>
  <c r="I184" i="52"/>
  <c r="M183" i="52"/>
  <c r="I182" i="52"/>
  <c r="I180" i="52"/>
  <c r="M179" i="52"/>
  <c r="M177" i="52"/>
  <c r="J185" i="52"/>
  <c r="J181" i="52"/>
  <c r="Q94" i="43"/>
  <c r="Q90" i="43"/>
  <c r="P94" i="43"/>
  <c r="P90" i="43"/>
  <c r="O94" i="43"/>
  <c r="O90" i="43"/>
  <c r="L94" i="43"/>
  <c r="L90" i="43"/>
  <c r="M94" i="43"/>
  <c r="M93" i="43"/>
  <c r="F145" i="50"/>
  <c r="H94" i="43"/>
  <c r="H90" i="43"/>
  <c r="H86" i="43"/>
  <c r="B92" i="43"/>
  <c r="B88" i="43"/>
  <c r="B84" i="43"/>
  <c r="B80" i="43"/>
  <c r="B76" i="43"/>
  <c r="B72" i="43"/>
  <c r="B68" i="43"/>
  <c r="B64" i="43"/>
  <c r="C126" i="6"/>
  <c r="C127" i="6"/>
  <c r="Q129" i="59"/>
  <c r="H268" i="30"/>
  <c r="P26" i="43" s="1"/>
  <c r="H334" i="30"/>
  <c r="Q26" i="43" s="1"/>
  <c r="R146" i="50"/>
  <c r="R147" i="50"/>
  <c r="R148" i="50"/>
  <c r="R149" i="50"/>
  <c r="B149" i="50" s="1"/>
  <c r="R150" i="50"/>
  <c r="R151" i="50"/>
  <c r="R152" i="50"/>
  <c r="R153" i="50"/>
  <c r="R154" i="50"/>
  <c r="R155" i="50"/>
  <c r="R156" i="50"/>
  <c r="N146" i="50"/>
  <c r="N147" i="50"/>
  <c r="N148" i="50"/>
  <c r="O148" i="50" s="1"/>
  <c r="N149" i="50"/>
  <c r="N150" i="50"/>
  <c r="N151" i="50"/>
  <c r="N152" i="50"/>
  <c r="O152" i="50" s="1"/>
  <c r="N153" i="50"/>
  <c r="N154" i="50"/>
  <c r="N155" i="50"/>
  <c r="N156" i="50"/>
  <c r="O156" i="50" s="1"/>
  <c r="J146" i="50"/>
  <c r="J147" i="50"/>
  <c r="J148" i="50"/>
  <c r="J149" i="50"/>
  <c r="J150" i="50"/>
  <c r="J151" i="50"/>
  <c r="J152" i="50"/>
  <c r="J153" i="50"/>
  <c r="J154" i="50"/>
  <c r="J155" i="50"/>
  <c r="J156" i="50"/>
  <c r="F146" i="50"/>
  <c r="F147" i="50"/>
  <c r="F148" i="50"/>
  <c r="F149" i="50"/>
  <c r="F150" i="50"/>
  <c r="F151" i="50"/>
  <c r="F152" i="50"/>
  <c r="F153" i="50"/>
  <c r="F154" i="50"/>
  <c r="F155" i="50"/>
  <c r="F156" i="50"/>
  <c r="R145" i="50"/>
  <c r="F165" i="50"/>
  <c r="F166" i="50" s="1"/>
  <c r="F167" i="50" s="1"/>
  <c r="F168" i="50" s="1"/>
  <c r="F169" i="50" s="1"/>
  <c r="F170" i="50" s="1"/>
  <c r="F171" i="50" s="1"/>
  <c r="F172" i="50" s="1"/>
  <c r="F173" i="50" s="1"/>
  <c r="F174" i="50" s="1"/>
  <c r="F175" i="50" s="1"/>
  <c r="F176" i="50" s="1"/>
  <c r="N145" i="50"/>
  <c r="J145" i="50"/>
  <c r="C126" i="50"/>
  <c r="C127" i="50"/>
  <c r="C128" i="50"/>
  <c r="G128" i="50" s="1"/>
  <c r="C129" i="50"/>
  <c r="C130" i="50"/>
  <c r="C131" i="50"/>
  <c r="C132" i="50"/>
  <c r="C133" i="50"/>
  <c r="C134" i="50"/>
  <c r="J134" i="50"/>
  <c r="C135" i="50"/>
  <c r="J135" i="50" s="1"/>
  <c r="C136" i="50"/>
  <c r="J136" i="50"/>
  <c r="C125" i="50"/>
  <c r="I11" i="50"/>
  <c r="P75" i="50"/>
  <c r="C11" i="50"/>
  <c r="A141" i="50"/>
  <c r="C9" i="50"/>
  <c r="M14" i="50" s="1"/>
  <c r="C7" i="50"/>
  <c r="A14" i="50" s="1"/>
  <c r="R146" i="49"/>
  <c r="R147" i="49"/>
  <c r="R148" i="49"/>
  <c r="R149" i="49"/>
  <c r="R150" i="49"/>
  <c r="R151" i="49"/>
  <c r="R152" i="49"/>
  <c r="R153" i="49"/>
  <c r="R154" i="49"/>
  <c r="R155" i="49"/>
  <c r="R156" i="49"/>
  <c r="N146" i="49"/>
  <c r="N147" i="49"/>
  <c r="N148" i="49"/>
  <c r="N149" i="49"/>
  <c r="N150" i="49"/>
  <c r="N151" i="49"/>
  <c r="N152" i="49"/>
  <c r="N153" i="49"/>
  <c r="N154" i="49"/>
  <c r="N155" i="49"/>
  <c r="N156" i="49"/>
  <c r="J146" i="49"/>
  <c r="J147" i="49"/>
  <c r="J148" i="49"/>
  <c r="J149" i="49"/>
  <c r="J150" i="49"/>
  <c r="J151" i="49"/>
  <c r="J152" i="49"/>
  <c r="J153" i="49"/>
  <c r="J154" i="49"/>
  <c r="J155" i="49"/>
  <c r="J156" i="49"/>
  <c r="F146" i="49"/>
  <c r="F147" i="49"/>
  <c r="F148" i="49"/>
  <c r="F149" i="49"/>
  <c r="F150" i="49"/>
  <c r="F151" i="49"/>
  <c r="F152" i="49"/>
  <c r="F153" i="49"/>
  <c r="F154" i="49"/>
  <c r="F155" i="49"/>
  <c r="F156" i="49"/>
  <c r="R145" i="49"/>
  <c r="N145" i="49"/>
  <c r="E165" i="49"/>
  <c r="J145" i="49"/>
  <c r="D165" i="49" s="1"/>
  <c r="F145" i="49"/>
  <c r="C165" i="49"/>
  <c r="C166" i="49" s="1"/>
  <c r="C126" i="49"/>
  <c r="C137" i="49" s="1"/>
  <c r="C127" i="49"/>
  <c r="C128" i="49"/>
  <c r="C129" i="49"/>
  <c r="C130" i="49"/>
  <c r="B170" i="49" s="1"/>
  <c r="C131" i="49"/>
  <c r="C132" i="49"/>
  <c r="C133" i="49"/>
  <c r="C134" i="49"/>
  <c r="M134" i="49" s="1"/>
  <c r="C135" i="49"/>
  <c r="C136" i="49"/>
  <c r="C125" i="49"/>
  <c r="I11" i="49"/>
  <c r="P14" i="49" s="1"/>
  <c r="C11" i="49"/>
  <c r="C2" i="49" s="1"/>
  <c r="C9" i="49"/>
  <c r="E144" i="49" s="1"/>
  <c r="C7" i="49"/>
  <c r="A14" i="49" s="1"/>
  <c r="N146" i="48"/>
  <c r="N147" i="48"/>
  <c r="N148" i="48"/>
  <c r="N149" i="48"/>
  <c r="N150" i="48"/>
  <c r="N151" i="48"/>
  <c r="N152" i="48"/>
  <c r="N153" i="48"/>
  <c r="N154" i="48"/>
  <c r="N155" i="48"/>
  <c r="N156" i="48"/>
  <c r="R146" i="48"/>
  <c r="R147" i="48"/>
  <c r="R148" i="48"/>
  <c r="R149" i="48"/>
  <c r="R150" i="48"/>
  <c r="R151" i="48"/>
  <c r="R152" i="48"/>
  <c r="R153" i="48"/>
  <c r="R154" i="48"/>
  <c r="R155" i="48"/>
  <c r="R156" i="48"/>
  <c r="J146" i="48"/>
  <c r="J147" i="48"/>
  <c r="J148" i="48"/>
  <c r="J149" i="48"/>
  <c r="J150" i="48"/>
  <c r="J151" i="48"/>
  <c r="J152" i="48"/>
  <c r="J153" i="48"/>
  <c r="J154" i="48"/>
  <c r="J155" i="48"/>
  <c r="J156" i="48"/>
  <c r="F146" i="48"/>
  <c r="F147" i="48"/>
  <c r="F148" i="48"/>
  <c r="F149" i="48"/>
  <c r="F150" i="48"/>
  <c r="F151" i="48"/>
  <c r="F152" i="48"/>
  <c r="F153" i="48"/>
  <c r="F154" i="48"/>
  <c r="F155" i="48"/>
  <c r="F156" i="48"/>
  <c r="R145" i="48"/>
  <c r="F165" i="48" s="1"/>
  <c r="N145" i="48"/>
  <c r="J145" i="48"/>
  <c r="D165" i="48" s="1"/>
  <c r="F145" i="48"/>
  <c r="C165" i="48" s="1"/>
  <c r="C166" i="48" s="1"/>
  <c r="C167" i="48" s="1"/>
  <c r="C168" i="48" s="1"/>
  <c r="C169" i="48" s="1"/>
  <c r="C170" i="48" s="1"/>
  <c r="C171" i="48" s="1"/>
  <c r="C172" i="48" s="1"/>
  <c r="C173" i="48" s="1"/>
  <c r="C174" i="48" s="1"/>
  <c r="C175" i="48" s="1"/>
  <c r="C176" i="48" s="1"/>
  <c r="M126" i="48"/>
  <c r="C127" i="48"/>
  <c r="C128" i="48"/>
  <c r="C129" i="48"/>
  <c r="C130" i="48"/>
  <c r="C131" i="48"/>
  <c r="C132" i="48"/>
  <c r="C133" i="48"/>
  <c r="C134" i="48"/>
  <c r="B174" i="48" s="1"/>
  <c r="C135" i="48"/>
  <c r="C136" i="48"/>
  <c r="I11" i="48"/>
  <c r="P75" i="48" s="1"/>
  <c r="C11" i="48"/>
  <c r="A141" i="48" s="1"/>
  <c r="C9" i="48"/>
  <c r="C7" i="48"/>
  <c r="A14" i="48" s="1"/>
  <c r="R146" i="47"/>
  <c r="R147" i="47"/>
  <c r="R157" i="47" s="1"/>
  <c r="R148" i="47"/>
  <c r="R149" i="47"/>
  <c r="R150" i="47"/>
  <c r="R151" i="47"/>
  <c r="R152" i="47"/>
  <c r="R153" i="47"/>
  <c r="R154" i="47"/>
  <c r="R155" i="47"/>
  <c r="R156" i="47"/>
  <c r="N146" i="47"/>
  <c r="N147" i="47"/>
  <c r="N148" i="47"/>
  <c r="N149" i="47"/>
  <c r="N150" i="47"/>
  <c r="N151" i="47"/>
  <c r="N152" i="47"/>
  <c r="N153" i="47"/>
  <c r="N154" i="47"/>
  <c r="N155" i="47"/>
  <c r="N156" i="47"/>
  <c r="J146" i="47"/>
  <c r="J147" i="47"/>
  <c r="J148" i="47"/>
  <c r="B148" i="47" s="1"/>
  <c r="J149" i="47"/>
  <c r="J150" i="47"/>
  <c r="J151" i="47"/>
  <c r="J152" i="47"/>
  <c r="B152" i="47" s="1"/>
  <c r="J153" i="47"/>
  <c r="J154" i="47"/>
  <c r="J155" i="47"/>
  <c r="J156" i="47"/>
  <c r="B156" i="47" s="1"/>
  <c r="F146" i="47"/>
  <c r="F147" i="47"/>
  <c r="F148" i="47"/>
  <c r="F149" i="47"/>
  <c r="F150" i="47"/>
  <c r="F151" i="47"/>
  <c r="F152" i="47"/>
  <c r="F153" i="47"/>
  <c r="F154" i="47"/>
  <c r="F155" i="47"/>
  <c r="F156" i="47"/>
  <c r="R145" i="47"/>
  <c r="N145" i="47"/>
  <c r="E165" i="47"/>
  <c r="E166" i="47" s="1"/>
  <c r="J145" i="47"/>
  <c r="D165" i="47" s="1"/>
  <c r="D166" i="47" s="1"/>
  <c r="D167" i="47" s="1"/>
  <c r="D168" i="47" s="1"/>
  <c r="D169" i="47" s="1"/>
  <c r="D170" i="47" s="1"/>
  <c r="D171" i="47" s="1"/>
  <c r="D172" i="47" s="1"/>
  <c r="D173" i="47" s="1"/>
  <c r="D174" i="47" s="1"/>
  <c r="D175" i="47" s="1"/>
  <c r="D176" i="47" s="1"/>
  <c r="F145" i="47"/>
  <c r="C126" i="47"/>
  <c r="F126" i="47" s="1"/>
  <c r="C127" i="47"/>
  <c r="C128" i="47"/>
  <c r="C129" i="47"/>
  <c r="C130" i="47"/>
  <c r="M130" i="47" s="1"/>
  <c r="C131" i="47"/>
  <c r="C132" i="47"/>
  <c r="M132" i="47" s="1"/>
  <c r="C133" i="47"/>
  <c r="C134" i="47"/>
  <c r="P134" i="47" s="1"/>
  <c r="C135" i="47"/>
  <c r="C136" i="47"/>
  <c r="C125" i="47"/>
  <c r="I11" i="47"/>
  <c r="C11" i="47"/>
  <c r="C9" i="47"/>
  <c r="C7" i="47"/>
  <c r="A14" i="47" s="1"/>
  <c r="R146" i="46"/>
  <c r="R147" i="46"/>
  <c r="R148" i="46"/>
  <c r="R149" i="46"/>
  <c r="R150" i="46"/>
  <c r="R151" i="46"/>
  <c r="R152" i="46"/>
  <c r="R153" i="46"/>
  <c r="R154" i="46"/>
  <c r="R155" i="46"/>
  <c r="R156" i="46"/>
  <c r="N146" i="46"/>
  <c r="N147" i="46"/>
  <c r="N148" i="46"/>
  <c r="N149" i="46"/>
  <c r="N150" i="46"/>
  <c r="N151" i="46"/>
  <c r="N152" i="46"/>
  <c r="N153" i="46"/>
  <c r="N154" i="46"/>
  <c r="N155" i="46"/>
  <c r="N156" i="46"/>
  <c r="J146" i="46"/>
  <c r="J147" i="46"/>
  <c r="B147" i="46" s="1"/>
  <c r="J148" i="46"/>
  <c r="J149" i="46"/>
  <c r="J150" i="46"/>
  <c r="J151" i="46"/>
  <c r="B151" i="46" s="1"/>
  <c r="J152" i="46"/>
  <c r="J153" i="46"/>
  <c r="J154" i="46"/>
  <c r="J155" i="46"/>
  <c r="B155" i="46" s="1"/>
  <c r="J156" i="46"/>
  <c r="F146" i="46"/>
  <c r="F147" i="46"/>
  <c r="F148" i="46"/>
  <c r="F149" i="46"/>
  <c r="F150" i="46"/>
  <c r="F151" i="46"/>
  <c r="F152" i="46"/>
  <c r="F153" i="46"/>
  <c r="F154" i="46"/>
  <c r="F155" i="46"/>
  <c r="F156" i="46"/>
  <c r="R145" i="46"/>
  <c r="F165" i="46" s="1"/>
  <c r="F166" i="46" s="1"/>
  <c r="F167" i="46" s="1"/>
  <c r="F168" i="46" s="1"/>
  <c r="N145" i="46"/>
  <c r="E165" i="46" s="1"/>
  <c r="E166" i="46" s="1"/>
  <c r="E167" i="46" s="1"/>
  <c r="J145" i="46"/>
  <c r="F145" i="46"/>
  <c r="C126" i="46"/>
  <c r="C127" i="46"/>
  <c r="C128" i="46"/>
  <c r="F128" i="46" s="1"/>
  <c r="C129" i="46"/>
  <c r="C130" i="46"/>
  <c r="M130" i="46" s="1"/>
  <c r="C131" i="46"/>
  <c r="C132" i="46"/>
  <c r="F132" i="46" s="1"/>
  <c r="C133" i="46"/>
  <c r="C134" i="46"/>
  <c r="C135" i="46"/>
  <c r="C136" i="46"/>
  <c r="C125" i="46"/>
  <c r="F125" i="46" s="1"/>
  <c r="I11" i="46"/>
  <c r="P14" i="46" s="1"/>
  <c r="C11" i="46"/>
  <c r="C9" i="46"/>
  <c r="A15" i="46" s="1"/>
  <c r="C7" i="46"/>
  <c r="A14" i="46" s="1"/>
  <c r="R146" i="45"/>
  <c r="R147" i="45"/>
  <c r="R148" i="45"/>
  <c r="R149" i="45"/>
  <c r="R150" i="45"/>
  <c r="R151" i="45"/>
  <c r="R152" i="45"/>
  <c r="R153" i="45"/>
  <c r="R154" i="45"/>
  <c r="R155" i="45"/>
  <c r="R156" i="45"/>
  <c r="N146" i="45"/>
  <c r="N147" i="45"/>
  <c r="N148" i="45"/>
  <c r="N149" i="45"/>
  <c r="N150" i="45"/>
  <c r="N151" i="45"/>
  <c r="N152" i="45"/>
  <c r="N153" i="45"/>
  <c r="N154" i="45"/>
  <c r="N155" i="45"/>
  <c r="N156" i="45"/>
  <c r="J146" i="45"/>
  <c r="J147" i="45"/>
  <c r="J148" i="45"/>
  <c r="J149" i="45"/>
  <c r="J150" i="45"/>
  <c r="J151" i="45"/>
  <c r="J152" i="45"/>
  <c r="J153" i="45"/>
  <c r="J154" i="45"/>
  <c r="J155" i="45"/>
  <c r="J156" i="45"/>
  <c r="J145" i="45"/>
  <c r="D165" i="45" s="1"/>
  <c r="D166" i="45" s="1"/>
  <c r="F146" i="45"/>
  <c r="F147" i="45"/>
  <c r="F148" i="45"/>
  <c r="F149" i="45"/>
  <c r="F150" i="45"/>
  <c r="F151" i="45"/>
  <c r="F152" i="45"/>
  <c r="F153" i="45"/>
  <c r="F154" i="45"/>
  <c r="F155" i="45"/>
  <c r="F156" i="45"/>
  <c r="R145" i="45"/>
  <c r="F165" i="45" s="1"/>
  <c r="F166" i="45" s="1"/>
  <c r="F167" i="45" s="1"/>
  <c r="N145" i="45"/>
  <c r="F145" i="45"/>
  <c r="C126" i="45"/>
  <c r="C127" i="45"/>
  <c r="C128" i="45"/>
  <c r="F128" i="45" s="1"/>
  <c r="C129" i="45"/>
  <c r="C130" i="45"/>
  <c r="C131" i="45"/>
  <c r="C132" i="45"/>
  <c r="M132" i="45" s="1"/>
  <c r="C133" i="45"/>
  <c r="C134" i="45"/>
  <c r="C135" i="45"/>
  <c r="P135" i="45" s="1"/>
  <c r="C136" i="45"/>
  <c r="C125" i="45"/>
  <c r="I11" i="45"/>
  <c r="P75" i="45" s="1"/>
  <c r="C11" i="45"/>
  <c r="A161" i="45" s="1"/>
  <c r="C9" i="45"/>
  <c r="C7" i="45"/>
  <c r="A14" i="45" s="1"/>
  <c r="R146" i="44"/>
  <c r="R147" i="44"/>
  <c r="R148" i="44"/>
  <c r="R149" i="44"/>
  <c r="R150" i="44"/>
  <c r="R151" i="44"/>
  <c r="R152" i="44"/>
  <c r="R153" i="44"/>
  <c r="R154" i="44"/>
  <c r="R155" i="44"/>
  <c r="R156" i="44"/>
  <c r="N146" i="44"/>
  <c r="N147" i="44"/>
  <c r="N148" i="44"/>
  <c r="N149" i="44"/>
  <c r="N150" i="44"/>
  <c r="N151" i="44"/>
  <c r="N152" i="44"/>
  <c r="N153" i="44"/>
  <c r="N154" i="44"/>
  <c r="N155" i="44"/>
  <c r="N156" i="44"/>
  <c r="J146" i="44"/>
  <c r="J147" i="44"/>
  <c r="J148" i="44"/>
  <c r="J149" i="44"/>
  <c r="J150" i="44"/>
  <c r="J151" i="44"/>
  <c r="J152" i="44"/>
  <c r="J153" i="44"/>
  <c r="J154" i="44"/>
  <c r="J155" i="44"/>
  <c r="J156" i="44"/>
  <c r="F146" i="44"/>
  <c r="F157" i="44" s="1"/>
  <c r="F147" i="44"/>
  <c r="F148" i="44"/>
  <c r="F149" i="44"/>
  <c r="F150" i="44"/>
  <c r="G150" i="44" s="1"/>
  <c r="G130" i="44" s="1"/>
  <c r="F151" i="44"/>
  <c r="F152" i="44"/>
  <c r="F153" i="44"/>
  <c r="F154" i="44"/>
  <c r="G154" i="44" s="1"/>
  <c r="G134" i="44" s="1"/>
  <c r="F155" i="44"/>
  <c r="F156" i="44"/>
  <c r="R145" i="44"/>
  <c r="N145" i="44"/>
  <c r="E165" i="44" s="1"/>
  <c r="J145" i="44"/>
  <c r="F145" i="44"/>
  <c r="C126" i="44"/>
  <c r="F126" i="44" s="1"/>
  <c r="C127" i="44"/>
  <c r="C128" i="44"/>
  <c r="F128" i="44" s="1"/>
  <c r="C129" i="44"/>
  <c r="F129" i="44" s="1"/>
  <c r="C130" i="44"/>
  <c r="M130" i="44" s="1"/>
  <c r="C131" i="44"/>
  <c r="C132" i="44"/>
  <c r="C133" i="44"/>
  <c r="C134" i="44"/>
  <c r="I134" i="44" s="1"/>
  <c r="S134" i="44" s="1"/>
  <c r="C135" i="44"/>
  <c r="C136" i="44"/>
  <c r="C125" i="44"/>
  <c r="B165" i="44" s="1"/>
  <c r="I11" i="44"/>
  <c r="P75" i="44" s="1"/>
  <c r="C11" i="44"/>
  <c r="I15" i="44" s="1"/>
  <c r="C9" i="44"/>
  <c r="C7" i="44"/>
  <c r="A14" i="44" s="1"/>
  <c r="M133" i="46"/>
  <c r="B172" i="45"/>
  <c r="M126" i="46"/>
  <c r="P136" i="47"/>
  <c r="I136" i="47"/>
  <c r="S136" i="47" s="1"/>
  <c r="M128" i="47"/>
  <c r="I134" i="49"/>
  <c r="S134" i="49" s="1"/>
  <c r="M128" i="44"/>
  <c r="M134" i="47"/>
  <c r="B174" i="47"/>
  <c r="B175" i="48"/>
  <c r="P135" i="48"/>
  <c r="I135" i="48"/>
  <c r="S135" i="48" s="1"/>
  <c r="F131" i="48"/>
  <c r="M136" i="49"/>
  <c r="P136" i="49"/>
  <c r="J129" i="50"/>
  <c r="P136" i="48"/>
  <c r="I136" i="48"/>
  <c r="S136" i="48" s="1"/>
  <c r="B176" i="48"/>
  <c r="F128" i="48"/>
  <c r="F129" i="49"/>
  <c r="B167" i="44"/>
  <c r="M133" i="45"/>
  <c r="M129" i="45"/>
  <c r="B169" i="45"/>
  <c r="M125" i="47"/>
  <c r="I134" i="48"/>
  <c r="S134" i="48" s="1"/>
  <c r="F135" i="49"/>
  <c r="P135" i="49"/>
  <c r="I135" i="49"/>
  <c r="S135" i="49" s="1"/>
  <c r="B175" i="49"/>
  <c r="F131" i="49"/>
  <c r="J128" i="50"/>
  <c r="J132" i="50"/>
  <c r="J133" i="50"/>
  <c r="J126" i="50"/>
  <c r="J130" i="50"/>
  <c r="G136" i="50"/>
  <c r="G125" i="50"/>
  <c r="G133" i="50"/>
  <c r="G129" i="50"/>
  <c r="G135" i="50"/>
  <c r="G131" i="50"/>
  <c r="G134" i="50"/>
  <c r="G130" i="50"/>
  <c r="G126" i="50"/>
  <c r="B173" i="50"/>
  <c r="B169" i="50"/>
  <c r="B176" i="50"/>
  <c r="B168" i="50"/>
  <c r="B175" i="50"/>
  <c r="B174" i="50"/>
  <c r="B170" i="50"/>
  <c r="B166" i="50"/>
  <c r="L124" i="45"/>
  <c r="A15" i="45"/>
  <c r="E144" i="47"/>
  <c r="C164" i="47" s="1"/>
  <c r="A15" i="47"/>
  <c r="E144" i="46"/>
  <c r="W128" i="46" s="1"/>
  <c r="E124" i="48"/>
  <c r="A15" i="48"/>
  <c r="W129" i="44"/>
  <c r="A15" i="44"/>
  <c r="B175" i="44"/>
  <c r="P135" i="44"/>
  <c r="I135" i="44"/>
  <c r="S135" i="44" s="1"/>
  <c r="P135" i="46"/>
  <c r="B175" i="46"/>
  <c r="I135" i="46"/>
  <c r="S135" i="46" s="1"/>
  <c r="B175" i="45"/>
  <c r="P136" i="44"/>
  <c r="I136" i="44"/>
  <c r="P134" i="45"/>
  <c r="I134" i="45"/>
  <c r="S134" i="45" s="1"/>
  <c r="I136" i="46"/>
  <c r="B176" i="46"/>
  <c r="P134" i="44"/>
  <c r="P136" i="45"/>
  <c r="I136" i="45"/>
  <c r="S136" i="45" s="1"/>
  <c r="B176" i="45"/>
  <c r="B174" i="46"/>
  <c r="P134" i="46"/>
  <c r="I134" i="46"/>
  <c r="P75" i="49"/>
  <c r="M136" i="44"/>
  <c r="F133" i="46"/>
  <c r="M131" i="49"/>
  <c r="M127" i="49"/>
  <c r="F133" i="45"/>
  <c r="M134" i="46"/>
  <c r="B156" i="50"/>
  <c r="M131" i="48"/>
  <c r="M14" i="47"/>
  <c r="F126" i="45"/>
  <c r="M14" i="44"/>
  <c r="B151" i="50"/>
  <c r="F127" i="49"/>
  <c r="F132" i="49"/>
  <c r="M135" i="49"/>
  <c r="M129" i="49"/>
  <c r="M128" i="48"/>
  <c r="W129" i="48"/>
  <c r="L124" i="48"/>
  <c r="M135" i="48"/>
  <c r="B164" i="48"/>
  <c r="M14" i="48"/>
  <c r="F135" i="48"/>
  <c r="E165" i="48"/>
  <c r="M75" i="48"/>
  <c r="E124" i="47"/>
  <c r="B164" i="47"/>
  <c r="B165" i="46"/>
  <c r="M125" i="46"/>
  <c r="M129" i="46"/>
  <c r="M75" i="45"/>
  <c r="B124" i="45"/>
  <c r="M14" i="45"/>
  <c r="M129" i="44"/>
  <c r="M75" i="44"/>
  <c r="B155" i="44"/>
  <c r="B145" i="50"/>
  <c r="C137" i="50"/>
  <c r="C2" i="50"/>
  <c r="P14" i="50"/>
  <c r="J157" i="50"/>
  <c r="I15" i="50"/>
  <c r="I76" i="50"/>
  <c r="E165" i="50"/>
  <c r="E166" i="50"/>
  <c r="E167" i="50" s="1"/>
  <c r="E168" i="50" s="1"/>
  <c r="E169" i="50" s="1"/>
  <c r="E170" i="50" s="1"/>
  <c r="E171" i="50" s="1"/>
  <c r="E172" i="50" s="1"/>
  <c r="E173" i="50" s="1"/>
  <c r="E174" i="50" s="1"/>
  <c r="E175" i="50" s="1"/>
  <c r="E176" i="50" s="1"/>
  <c r="N157" i="50"/>
  <c r="N126" i="50" s="1"/>
  <c r="A120" i="50"/>
  <c r="C165" i="50"/>
  <c r="C166" i="50"/>
  <c r="C167" i="50"/>
  <c r="C168" i="50"/>
  <c r="C169" i="50" s="1"/>
  <c r="C170" i="50" s="1"/>
  <c r="C171" i="50" s="1"/>
  <c r="C172" i="50"/>
  <c r="C173" i="50" s="1"/>
  <c r="C174" i="50" s="1"/>
  <c r="C175" i="50" s="1"/>
  <c r="C176" i="50"/>
  <c r="B146" i="50"/>
  <c r="B150" i="50"/>
  <c r="B154" i="50"/>
  <c r="F157" i="50"/>
  <c r="A161" i="50"/>
  <c r="D165" i="50"/>
  <c r="D166" i="50"/>
  <c r="D167" i="50" s="1"/>
  <c r="D168" i="50" s="1"/>
  <c r="D169" i="50" s="1"/>
  <c r="D170" i="50"/>
  <c r="D171" i="50" s="1"/>
  <c r="D172" i="50" s="1"/>
  <c r="D173" i="50" s="1"/>
  <c r="D174" i="50" s="1"/>
  <c r="D175" i="50" s="1"/>
  <c r="D176" i="50" s="1"/>
  <c r="M133" i="49"/>
  <c r="A141" i="49"/>
  <c r="A161" i="49"/>
  <c r="A120" i="49"/>
  <c r="I15" i="49"/>
  <c r="I76" i="49"/>
  <c r="M125" i="49"/>
  <c r="B165" i="49"/>
  <c r="F125" i="49"/>
  <c r="F165" i="49"/>
  <c r="F166" i="49" s="1"/>
  <c r="F167" i="49" s="1"/>
  <c r="M75" i="49"/>
  <c r="M130" i="49"/>
  <c r="B145" i="49"/>
  <c r="E124" i="49"/>
  <c r="M128" i="49"/>
  <c r="F128" i="49"/>
  <c r="F133" i="49"/>
  <c r="M127" i="48"/>
  <c r="F127" i="48"/>
  <c r="M132" i="48"/>
  <c r="F132" i="48"/>
  <c r="A120" i="48"/>
  <c r="M136" i="48"/>
  <c r="F136" i="48"/>
  <c r="P14" i="48"/>
  <c r="B124" i="48"/>
  <c r="E144" i="48"/>
  <c r="W128" i="48" s="1"/>
  <c r="P14" i="47"/>
  <c r="P75" i="47"/>
  <c r="F127" i="47"/>
  <c r="F135" i="47"/>
  <c r="W129" i="47"/>
  <c r="L124" i="47"/>
  <c r="M75" i="47"/>
  <c r="B124" i="47"/>
  <c r="M127" i="47"/>
  <c r="F132" i="47"/>
  <c r="F136" i="47"/>
  <c r="B153" i="47"/>
  <c r="F128" i="47"/>
  <c r="F134" i="47"/>
  <c r="F136" i="46"/>
  <c r="M75" i="46"/>
  <c r="I15" i="46"/>
  <c r="B156" i="46"/>
  <c r="W129" i="46"/>
  <c r="M135" i="46"/>
  <c r="F135" i="46"/>
  <c r="D165" i="46"/>
  <c r="A141" i="46"/>
  <c r="A161" i="46"/>
  <c r="C165" i="46"/>
  <c r="C166" i="46" s="1"/>
  <c r="C167" i="46" s="1"/>
  <c r="C168" i="46" s="1"/>
  <c r="C169" i="46" s="1"/>
  <c r="C170" i="46" s="1"/>
  <c r="C171" i="46" s="1"/>
  <c r="C172" i="46" s="1"/>
  <c r="C173" i="46" s="1"/>
  <c r="C174" i="46" s="1"/>
  <c r="C175" i="46" s="1"/>
  <c r="C176" i="46" s="1"/>
  <c r="F126" i="46"/>
  <c r="F130" i="46"/>
  <c r="F134" i="46"/>
  <c r="B165" i="45"/>
  <c r="F125" i="45"/>
  <c r="F127" i="45"/>
  <c r="M127" i="45"/>
  <c r="M125" i="45"/>
  <c r="M136" i="45"/>
  <c r="F136" i="45"/>
  <c r="W129" i="45"/>
  <c r="E144" i="45"/>
  <c r="W128" i="45" s="1"/>
  <c r="E124" i="45"/>
  <c r="F129" i="45"/>
  <c r="B164" i="45"/>
  <c r="F131" i="45"/>
  <c r="M131" i="45"/>
  <c r="F135" i="45"/>
  <c r="M135" i="45"/>
  <c r="C165" i="45"/>
  <c r="F134" i="45"/>
  <c r="B145" i="44"/>
  <c r="E124" i="44"/>
  <c r="M135" i="44"/>
  <c r="F135" i="44"/>
  <c r="E144" i="44"/>
  <c r="F165" i="44"/>
  <c r="F166" i="44"/>
  <c r="F167" i="44" s="1"/>
  <c r="L124" i="44"/>
  <c r="F132" i="44"/>
  <c r="D165" i="44"/>
  <c r="M125" i="44"/>
  <c r="B124" i="44"/>
  <c r="F125" i="44"/>
  <c r="F131" i="44"/>
  <c r="M132" i="44"/>
  <c r="B164" i="44"/>
  <c r="C165" i="44"/>
  <c r="C166" i="44"/>
  <c r="C167" i="44" s="1"/>
  <c r="C168" i="44" s="1"/>
  <c r="C169" i="44" s="1"/>
  <c r="C170" i="44" s="1"/>
  <c r="C171" i="44" s="1"/>
  <c r="C172" i="44" s="1"/>
  <c r="C173" i="44" s="1"/>
  <c r="C8" i="42"/>
  <c r="N15" i="42" s="1"/>
  <c r="M15" i="42" s="1"/>
  <c r="L15" i="42" s="1"/>
  <c r="K15" i="42" s="1"/>
  <c r="J15" i="42" s="1"/>
  <c r="C6" i="42"/>
  <c r="AB149" i="30"/>
  <c r="AC149" i="30"/>
  <c r="AD149" i="30"/>
  <c r="AB150" i="30"/>
  <c r="AC150" i="30"/>
  <c r="AD150" i="30"/>
  <c r="AB151" i="30"/>
  <c r="AC151" i="30"/>
  <c r="AD151" i="30"/>
  <c r="AB152" i="30"/>
  <c r="AC152" i="30"/>
  <c r="AD152" i="30"/>
  <c r="AB153" i="30"/>
  <c r="AC153" i="30"/>
  <c r="AD153" i="30"/>
  <c r="AB154" i="30"/>
  <c r="AC154" i="30"/>
  <c r="AD154" i="30"/>
  <c r="AB155" i="30"/>
  <c r="AC155" i="30"/>
  <c r="AD155" i="30"/>
  <c r="AB156" i="30"/>
  <c r="AC156" i="30"/>
  <c r="AD156" i="30"/>
  <c r="AB157" i="30"/>
  <c r="AC157" i="30"/>
  <c r="AD157" i="30"/>
  <c r="AB158" i="30"/>
  <c r="AC158" i="30"/>
  <c r="AD158" i="30"/>
  <c r="AB159" i="30"/>
  <c r="AC159" i="30"/>
  <c r="AD159" i="30"/>
  <c r="AB160" i="30"/>
  <c r="AC160" i="30"/>
  <c r="AD160" i="30"/>
  <c r="AB161" i="30"/>
  <c r="AC161" i="30"/>
  <c r="AD161" i="30"/>
  <c r="AB162" i="30"/>
  <c r="AC162" i="30"/>
  <c r="AD162" i="30"/>
  <c r="AB163" i="30"/>
  <c r="AC163" i="30"/>
  <c r="AD163" i="30"/>
  <c r="AB164" i="30"/>
  <c r="AC164" i="30"/>
  <c r="AD164" i="30"/>
  <c r="AB165" i="30"/>
  <c r="AC165" i="30"/>
  <c r="AD165" i="30"/>
  <c r="AB166" i="30"/>
  <c r="AC166" i="30"/>
  <c r="AD166" i="30"/>
  <c r="AB167" i="30"/>
  <c r="AC167" i="30"/>
  <c r="AD167" i="30"/>
  <c r="AB168" i="30"/>
  <c r="AC168" i="30"/>
  <c r="AD168" i="30"/>
  <c r="AB169" i="30"/>
  <c r="AC169" i="30"/>
  <c r="AD169" i="30"/>
  <c r="AB170" i="30"/>
  <c r="AC170" i="30"/>
  <c r="AD170" i="30"/>
  <c r="AB171" i="30"/>
  <c r="AC171" i="30"/>
  <c r="AD171" i="30"/>
  <c r="AB172" i="30"/>
  <c r="AC172" i="30"/>
  <c r="AD172" i="30"/>
  <c r="AB173" i="30"/>
  <c r="AC173" i="30"/>
  <c r="AD173" i="30"/>
  <c r="AB174" i="30"/>
  <c r="AC174" i="30"/>
  <c r="AD174" i="30"/>
  <c r="AB175" i="30"/>
  <c r="AC175" i="30"/>
  <c r="AD175" i="30"/>
  <c r="AB176" i="30"/>
  <c r="AC176" i="30"/>
  <c r="AD176" i="30"/>
  <c r="AB177" i="30"/>
  <c r="AC177" i="30"/>
  <c r="AD177" i="30"/>
  <c r="AB178" i="30"/>
  <c r="AC178" i="30"/>
  <c r="AD178" i="30"/>
  <c r="AB179" i="30"/>
  <c r="AC179" i="30"/>
  <c r="AD179" i="30"/>
  <c r="AB180" i="30"/>
  <c r="AC180" i="30"/>
  <c r="AD180" i="30"/>
  <c r="AB181" i="30"/>
  <c r="AC181" i="30"/>
  <c r="AD181" i="30"/>
  <c r="AB182" i="30"/>
  <c r="AC182" i="30"/>
  <c r="AD182" i="30"/>
  <c r="AB183" i="30"/>
  <c r="AC183" i="30"/>
  <c r="AD183" i="30"/>
  <c r="AB184" i="30"/>
  <c r="AC184" i="30"/>
  <c r="AD184" i="30"/>
  <c r="AB185" i="30"/>
  <c r="AC185" i="30"/>
  <c r="AD185" i="30"/>
  <c r="AB186" i="30"/>
  <c r="AC186" i="30"/>
  <c r="AD186" i="30"/>
  <c r="AB187" i="30"/>
  <c r="AC187" i="30"/>
  <c r="AD187" i="30"/>
  <c r="AB188" i="30"/>
  <c r="AC188" i="30"/>
  <c r="AD188" i="30"/>
  <c r="AB189" i="30"/>
  <c r="AC189" i="30"/>
  <c r="AD189" i="30"/>
  <c r="AB190" i="30"/>
  <c r="AC190" i="30"/>
  <c r="AD190" i="30"/>
  <c r="AB191" i="30"/>
  <c r="AC191" i="30"/>
  <c r="AD191" i="30"/>
  <c r="AB192" i="30"/>
  <c r="AC192" i="30"/>
  <c r="AD192" i="30"/>
  <c r="AB193" i="30"/>
  <c r="AC193" i="30"/>
  <c r="AD193" i="30"/>
  <c r="AB194" i="30"/>
  <c r="AC194" i="30"/>
  <c r="AD194" i="30"/>
  <c r="AB195" i="30"/>
  <c r="AC195" i="30"/>
  <c r="AD195" i="30"/>
  <c r="AB196" i="30"/>
  <c r="AC196" i="30"/>
  <c r="AD196" i="30"/>
  <c r="AB197" i="30"/>
  <c r="AC197" i="30"/>
  <c r="AD197" i="30"/>
  <c r="AB198" i="30"/>
  <c r="AC198" i="30"/>
  <c r="AD198" i="30"/>
  <c r="AB199" i="30"/>
  <c r="AC199" i="30"/>
  <c r="AD199" i="30"/>
  <c r="AB200" i="30"/>
  <c r="AC200" i="30"/>
  <c r="AD200" i="30"/>
  <c r="AA334" i="30"/>
  <c r="AB334" i="30"/>
  <c r="AC334" i="30"/>
  <c r="AB215" i="30"/>
  <c r="AC215" i="30"/>
  <c r="AD215" i="30"/>
  <c r="AB216" i="30"/>
  <c r="AC216" i="30"/>
  <c r="AD216" i="30"/>
  <c r="AB217" i="30"/>
  <c r="AC217" i="30"/>
  <c r="AD217" i="30"/>
  <c r="AB218" i="30"/>
  <c r="AB268" i="30" s="1"/>
  <c r="D16" i="41" s="1"/>
  <c r="AC218" i="30"/>
  <c r="AD218" i="30"/>
  <c r="AB219" i="30"/>
  <c r="AC219" i="30"/>
  <c r="AD219" i="30"/>
  <c r="AB220" i="30"/>
  <c r="AC220" i="30"/>
  <c r="AD220" i="30"/>
  <c r="AB221" i="30"/>
  <c r="AC221" i="30"/>
  <c r="AD221" i="30"/>
  <c r="AB222" i="30"/>
  <c r="AC222" i="30"/>
  <c r="AD222" i="30"/>
  <c r="AB223" i="30"/>
  <c r="AC223" i="30"/>
  <c r="AD223" i="30"/>
  <c r="AB224" i="30"/>
  <c r="AC224" i="30"/>
  <c r="AD224" i="30"/>
  <c r="AB225" i="30"/>
  <c r="AC225" i="30"/>
  <c r="AD225" i="30"/>
  <c r="AB226" i="30"/>
  <c r="AC226" i="30"/>
  <c r="AD226" i="30"/>
  <c r="AB227" i="30"/>
  <c r="AC227" i="30"/>
  <c r="AD227" i="30"/>
  <c r="AB228" i="30"/>
  <c r="AC228" i="30"/>
  <c r="AD228" i="30"/>
  <c r="AB229" i="30"/>
  <c r="AC229" i="30"/>
  <c r="AD229" i="30"/>
  <c r="AB230" i="30"/>
  <c r="AC230" i="30"/>
  <c r="AD230" i="30"/>
  <c r="AB231" i="30"/>
  <c r="AC231" i="30"/>
  <c r="AD231" i="30"/>
  <c r="AB232" i="30"/>
  <c r="AC232" i="30"/>
  <c r="AD232" i="30"/>
  <c r="AB233" i="30"/>
  <c r="AC233" i="30"/>
  <c r="AD233" i="30"/>
  <c r="AB234" i="30"/>
  <c r="AC234" i="30"/>
  <c r="AD234" i="30"/>
  <c r="AB235" i="30"/>
  <c r="AC235" i="30"/>
  <c r="AD235" i="30"/>
  <c r="AB236" i="30"/>
  <c r="AC236" i="30"/>
  <c r="AD236" i="30"/>
  <c r="AB237" i="30"/>
  <c r="AC237" i="30"/>
  <c r="AD237" i="30"/>
  <c r="AB238" i="30"/>
  <c r="AC238" i="30"/>
  <c r="AD238" i="30"/>
  <c r="AB239" i="30"/>
  <c r="AC239" i="30"/>
  <c r="AD239" i="30"/>
  <c r="AB240" i="30"/>
  <c r="AC240" i="30"/>
  <c r="AD240" i="30"/>
  <c r="AB241" i="30"/>
  <c r="AC241" i="30"/>
  <c r="AD241" i="30"/>
  <c r="AB242" i="30"/>
  <c r="AC242" i="30"/>
  <c r="AD242" i="30"/>
  <c r="AB243" i="30"/>
  <c r="AC243" i="30"/>
  <c r="AD243" i="30"/>
  <c r="AB244" i="30"/>
  <c r="AC244" i="30"/>
  <c r="AD244" i="30"/>
  <c r="AB245" i="30"/>
  <c r="AC245" i="30"/>
  <c r="AD245" i="30"/>
  <c r="AB246" i="30"/>
  <c r="AC246" i="30"/>
  <c r="AD246" i="30"/>
  <c r="AB247" i="30"/>
  <c r="AC247" i="30"/>
  <c r="AD247" i="30"/>
  <c r="AB248" i="30"/>
  <c r="AC248" i="30"/>
  <c r="AD248" i="30"/>
  <c r="AB249" i="30"/>
  <c r="AC249" i="30"/>
  <c r="AD249" i="30"/>
  <c r="AB250" i="30"/>
  <c r="AC250" i="30"/>
  <c r="AD250" i="30"/>
  <c r="AB251" i="30"/>
  <c r="AC251" i="30"/>
  <c r="AD251" i="30"/>
  <c r="AB252" i="30"/>
  <c r="AC252" i="30"/>
  <c r="AD252" i="30"/>
  <c r="AB253" i="30"/>
  <c r="AC253" i="30"/>
  <c r="AD253" i="30"/>
  <c r="AB254" i="30"/>
  <c r="AC254" i="30"/>
  <c r="AD254" i="30"/>
  <c r="AB255" i="30"/>
  <c r="AC255" i="30"/>
  <c r="AD255" i="30"/>
  <c r="AB256" i="30"/>
  <c r="AC256" i="30"/>
  <c r="AD256" i="30"/>
  <c r="AB257" i="30"/>
  <c r="AC257" i="30"/>
  <c r="AD257" i="30"/>
  <c r="AB258" i="30"/>
  <c r="AC258" i="30"/>
  <c r="AD258" i="30"/>
  <c r="AB259" i="30"/>
  <c r="AC259" i="30"/>
  <c r="AD259" i="30"/>
  <c r="AB260" i="30"/>
  <c r="AC260" i="30"/>
  <c r="AD260" i="30"/>
  <c r="AB261" i="30"/>
  <c r="AC261" i="30"/>
  <c r="AD261" i="30"/>
  <c r="AB262" i="30"/>
  <c r="AC262" i="30"/>
  <c r="AD262" i="30"/>
  <c r="AB263" i="30"/>
  <c r="AC263" i="30"/>
  <c r="AD263" i="30"/>
  <c r="AB264" i="30"/>
  <c r="AC264" i="30"/>
  <c r="AD264" i="30"/>
  <c r="AB265" i="30"/>
  <c r="AC265" i="30"/>
  <c r="AD265" i="30"/>
  <c r="AB266" i="30"/>
  <c r="AC266" i="30"/>
  <c r="AD266" i="30"/>
  <c r="AA266" i="30"/>
  <c r="AA216" i="30"/>
  <c r="AA217" i="30"/>
  <c r="AA218" i="30"/>
  <c r="AA219" i="30"/>
  <c r="AA220" i="30"/>
  <c r="AA221" i="30"/>
  <c r="AA222" i="30"/>
  <c r="AA223" i="30"/>
  <c r="AA224" i="30"/>
  <c r="AA225" i="30"/>
  <c r="AA226" i="30"/>
  <c r="AA227" i="30"/>
  <c r="AA228" i="30"/>
  <c r="AA229" i="30"/>
  <c r="AA230" i="30"/>
  <c r="AA231" i="30"/>
  <c r="AA232" i="30"/>
  <c r="AA233" i="30"/>
  <c r="AA234" i="30"/>
  <c r="AA235" i="30"/>
  <c r="AA236" i="30"/>
  <c r="AA237" i="30"/>
  <c r="AA238" i="30"/>
  <c r="AA239" i="30"/>
  <c r="AA240" i="30"/>
  <c r="AA241" i="30"/>
  <c r="AA242" i="30"/>
  <c r="AA243" i="30"/>
  <c r="AA244" i="30"/>
  <c r="AA245" i="30"/>
  <c r="AA246" i="30"/>
  <c r="AA247" i="30"/>
  <c r="AA248" i="30"/>
  <c r="AA249" i="30"/>
  <c r="AA250" i="30"/>
  <c r="AA251" i="30"/>
  <c r="AA252" i="30"/>
  <c r="AA253" i="30"/>
  <c r="AA254" i="30"/>
  <c r="AA255" i="30"/>
  <c r="AA256" i="30"/>
  <c r="AA257" i="30"/>
  <c r="AA258" i="30"/>
  <c r="AA259" i="30"/>
  <c r="AA260" i="30"/>
  <c r="AA261" i="30"/>
  <c r="AA262" i="30"/>
  <c r="AA263" i="30"/>
  <c r="AA264" i="30"/>
  <c r="AA265" i="30"/>
  <c r="AA215" i="30"/>
  <c r="AA200" i="30"/>
  <c r="AA150" i="30"/>
  <c r="AA151" i="30"/>
  <c r="AA152" i="30"/>
  <c r="AA153" i="30"/>
  <c r="AA154" i="30"/>
  <c r="AA155" i="30"/>
  <c r="AA156" i="30"/>
  <c r="AA157" i="30"/>
  <c r="AA158" i="30"/>
  <c r="AA159" i="30"/>
  <c r="AA160" i="30"/>
  <c r="AA161" i="30"/>
  <c r="AA162" i="30"/>
  <c r="AA163" i="30"/>
  <c r="AA164" i="30"/>
  <c r="AA165" i="30"/>
  <c r="AA166" i="30"/>
  <c r="AA167" i="30"/>
  <c r="AA168" i="30"/>
  <c r="AA169" i="30"/>
  <c r="AA170" i="30"/>
  <c r="AA171" i="30"/>
  <c r="AA172" i="30"/>
  <c r="AA173" i="30"/>
  <c r="AA174" i="30"/>
  <c r="AA175" i="30"/>
  <c r="AA176" i="30"/>
  <c r="AA177" i="30"/>
  <c r="AA178" i="30"/>
  <c r="AA179" i="30"/>
  <c r="AA180" i="30"/>
  <c r="AA181" i="30"/>
  <c r="AA182" i="30"/>
  <c r="AA183" i="30"/>
  <c r="AA184" i="30"/>
  <c r="AA185" i="30"/>
  <c r="AA186" i="30"/>
  <c r="AA187" i="30"/>
  <c r="AA188" i="30"/>
  <c r="AA189" i="30"/>
  <c r="AA190" i="30"/>
  <c r="AA191" i="30"/>
  <c r="AA192" i="30"/>
  <c r="AA193" i="30"/>
  <c r="AA194" i="30"/>
  <c r="AA195" i="30"/>
  <c r="AA196" i="30"/>
  <c r="AA197" i="30"/>
  <c r="AA198" i="30"/>
  <c r="AA199" i="30"/>
  <c r="AA149" i="30"/>
  <c r="AB83" i="30"/>
  <c r="AC83" i="30"/>
  <c r="AD83" i="30"/>
  <c r="AB84" i="30"/>
  <c r="AC84" i="30"/>
  <c r="AD84" i="30"/>
  <c r="AB85" i="30"/>
  <c r="AC85" i="30"/>
  <c r="AD85" i="30"/>
  <c r="AB86" i="30"/>
  <c r="AC86" i="30"/>
  <c r="AD86" i="30"/>
  <c r="AB87" i="30"/>
  <c r="AC87" i="30"/>
  <c r="AD87" i="30"/>
  <c r="AB88" i="30"/>
  <c r="AC88" i="30"/>
  <c r="AD88" i="30"/>
  <c r="AB89" i="30"/>
  <c r="AC89" i="30"/>
  <c r="AD89" i="30"/>
  <c r="AB90" i="30"/>
  <c r="AC90" i="30"/>
  <c r="AD90" i="30"/>
  <c r="AB91" i="30"/>
  <c r="AC91" i="30"/>
  <c r="AD91" i="30"/>
  <c r="AB92" i="30"/>
  <c r="AC92" i="30"/>
  <c r="AD92" i="30"/>
  <c r="AB93" i="30"/>
  <c r="AC93" i="30"/>
  <c r="AD93" i="30"/>
  <c r="AB94" i="30"/>
  <c r="AC94" i="30"/>
  <c r="AD94" i="30"/>
  <c r="AB95" i="30"/>
  <c r="AC95" i="30"/>
  <c r="AD95" i="30"/>
  <c r="AB96" i="30"/>
  <c r="AC96" i="30"/>
  <c r="AD96" i="30"/>
  <c r="AB97" i="30"/>
  <c r="AC97" i="30"/>
  <c r="AD97" i="30"/>
  <c r="AB98" i="30"/>
  <c r="AC98" i="30"/>
  <c r="AD98" i="30"/>
  <c r="AB99" i="30"/>
  <c r="AC99" i="30"/>
  <c r="AD99" i="30"/>
  <c r="AB100" i="30"/>
  <c r="AC100" i="30"/>
  <c r="AD100" i="30"/>
  <c r="AB101" i="30"/>
  <c r="AC101" i="30"/>
  <c r="AD101" i="30"/>
  <c r="AB102" i="30"/>
  <c r="AC102" i="30"/>
  <c r="AD102" i="30"/>
  <c r="AB103" i="30"/>
  <c r="AC103" i="30"/>
  <c r="AD103" i="30"/>
  <c r="AB104" i="30"/>
  <c r="AC104" i="30"/>
  <c r="AD104" i="30"/>
  <c r="AB105" i="30"/>
  <c r="AC105" i="30"/>
  <c r="AD105" i="30"/>
  <c r="AB106" i="30"/>
  <c r="AC106" i="30"/>
  <c r="AD106" i="30"/>
  <c r="AB107" i="30"/>
  <c r="AC107" i="30"/>
  <c r="AD107" i="30"/>
  <c r="AB108" i="30"/>
  <c r="AC108" i="30"/>
  <c r="AD108" i="30"/>
  <c r="AB109" i="30"/>
  <c r="AC109" i="30"/>
  <c r="AD109" i="30"/>
  <c r="AB110" i="30"/>
  <c r="AC110" i="30"/>
  <c r="AD110" i="30"/>
  <c r="AB111" i="30"/>
  <c r="AC111" i="30"/>
  <c r="AD111" i="30"/>
  <c r="AB112" i="30"/>
  <c r="AC112" i="30"/>
  <c r="AD112" i="30"/>
  <c r="AB113" i="30"/>
  <c r="AC113" i="30"/>
  <c r="AD113" i="30"/>
  <c r="AB114" i="30"/>
  <c r="AC114" i="30"/>
  <c r="AD114" i="30"/>
  <c r="AB115" i="30"/>
  <c r="AC115" i="30"/>
  <c r="AD115" i="30"/>
  <c r="AB116" i="30"/>
  <c r="AC116" i="30"/>
  <c r="AD116" i="30"/>
  <c r="AB117" i="30"/>
  <c r="AC117" i="30"/>
  <c r="AD117" i="30"/>
  <c r="AB118" i="30"/>
  <c r="AC118" i="30"/>
  <c r="AD118" i="30"/>
  <c r="AB119" i="30"/>
  <c r="AC119" i="30"/>
  <c r="AD119" i="30"/>
  <c r="AB120" i="30"/>
  <c r="AC120" i="30"/>
  <c r="AD120" i="30"/>
  <c r="AB121" i="30"/>
  <c r="AC121" i="30"/>
  <c r="AD121" i="30"/>
  <c r="AB122" i="30"/>
  <c r="AC122" i="30"/>
  <c r="AD122" i="30"/>
  <c r="AB123" i="30"/>
  <c r="AC123" i="30"/>
  <c r="AD123" i="30"/>
  <c r="AB124" i="30"/>
  <c r="AC124" i="30"/>
  <c r="AD124" i="30"/>
  <c r="AB125" i="30"/>
  <c r="AC125" i="30"/>
  <c r="AD125" i="30"/>
  <c r="AB126" i="30"/>
  <c r="AC126" i="30"/>
  <c r="AD126" i="30"/>
  <c r="AB127" i="30"/>
  <c r="AC127" i="30"/>
  <c r="AD127" i="30"/>
  <c r="AB128" i="30"/>
  <c r="AC128" i="30"/>
  <c r="AD128" i="30"/>
  <c r="AB129" i="30"/>
  <c r="AC129" i="30"/>
  <c r="AD129" i="30"/>
  <c r="AB130" i="30"/>
  <c r="AC130" i="30"/>
  <c r="AD130" i="30"/>
  <c r="AB131" i="30"/>
  <c r="AC131" i="30"/>
  <c r="AD131" i="30"/>
  <c r="AB132" i="30"/>
  <c r="AC132" i="30"/>
  <c r="AD132" i="30"/>
  <c r="AB133" i="30"/>
  <c r="AC133" i="30"/>
  <c r="AD133" i="30"/>
  <c r="AB134" i="30"/>
  <c r="AC134" i="30"/>
  <c r="AD134" i="30"/>
  <c r="AA134" i="30"/>
  <c r="AA84" i="30"/>
  <c r="AA85" i="30"/>
  <c r="AA86" i="30"/>
  <c r="AA87" i="30"/>
  <c r="AA88" i="30"/>
  <c r="AA89" i="30"/>
  <c r="AA90" i="30"/>
  <c r="AA91" i="30"/>
  <c r="AA92" i="30"/>
  <c r="AA93" i="30"/>
  <c r="AA94" i="30"/>
  <c r="AA95" i="30"/>
  <c r="AA96" i="30"/>
  <c r="AA97" i="30"/>
  <c r="AA98" i="30"/>
  <c r="AA99" i="30"/>
  <c r="AA100" i="30"/>
  <c r="AA101" i="30"/>
  <c r="AA102" i="30"/>
  <c r="AA103" i="30"/>
  <c r="AA104" i="30"/>
  <c r="AA105" i="30"/>
  <c r="AA106" i="30"/>
  <c r="AA107" i="30"/>
  <c r="AA108" i="30"/>
  <c r="AA109" i="30"/>
  <c r="AA110" i="30"/>
  <c r="AA111" i="30"/>
  <c r="AA112" i="30"/>
  <c r="AA113" i="30"/>
  <c r="AA114" i="30"/>
  <c r="AA115" i="30"/>
  <c r="AA116" i="30"/>
  <c r="AA117" i="30"/>
  <c r="AA118" i="30"/>
  <c r="AA119" i="30"/>
  <c r="AA120" i="30"/>
  <c r="AA121" i="30"/>
  <c r="AA122" i="30"/>
  <c r="AA123" i="30"/>
  <c r="AA124" i="30"/>
  <c r="AA125" i="30"/>
  <c r="AA126" i="30"/>
  <c r="AA127" i="30"/>
  <c r="AA128" i="30"/>
  <c r="AA129" i="30"/>
  <c r="AA130" i="30"/>
  <c r="AA131" i="30"/>
  <c r="AA132" i="30"/>
  <c r="AA133" i="30"/>
  <c r="AA83" i="30"/>
  <c r="AD14" i="30"/>
  <c r="AD15" i="30"/>
  <c r="AD16" i="30"/>
  <c r="AD17" i="30"/>
  <c r="AD18" i="30"/>
  <c r="AD19" i="30"/>
  <c r="AD20" i="30"/>
  <c r="AD21" i="30"/>
  <c r="AD22" i="30"/>
  <c r="AD23" i="30"/>
  <c r="AD24" i="30"/>
  <c r="AD25" i="30"/>
  <c r="AD26" i="30"/>
  <c r="AD27" i="30"/>
  <c r="AD28" i="30"/>
  <c r="AD29" i="30"/>
  <c r="AD30" i="30"/>
  <c r="AD31" i="30"/>
  <c r="AD32" i="30"/>
  <c r="AD33" i="30"/>
  <c r="AD34" i="30"/>
  <c r="AD35" i="30"/>
  <c r="AD36" i="30"/>
  <c r="AD37" i="30"/>
  <c r="AD38" i="30"/>
  <c r="AD39" i="30"/>
  <c r="AD40" i="30"/>
  <c r="AD41" i="30"/>
  <c r="AD42" i="30"/>
  <c r="AD43" i="30"/>
  <c r="AD44" i="30"/>
  <c r="AD45" i="30"/>
  <c r="AD46" i="30"/>
  <c r="AD47" i="30"/>
  <c r="AD48" i="30"/>
  <c r="AD49" i="30"/>
  <c r="AD50" i="30"/>
  <c r="AD51" i="30"/>
  <c r="AD52" i="30"/>
  <c r="AD53" i="30"/>
  <c r="AD54" i="30"/>
  <c r="AD55" i="30"/>
  <c r="AD56" i="30"/>
  <c r="AD57" i="30"/>
  <c r="AD58" i="30"/>
  <c r="AD59" i="30"/>
  <c r="AD60" i="30"/>
  <c r="AD61" i="30"/>
  <c r="AD62" i="30"/>
  <c r="AD63" i="30"/>
  <c r="AD64" i="30"/>
  <c r="AD65" i="30"/>
  <c r="AB14" i="30"/>
  <c r="AC14" i="30"/>
  <c r="AB15" i="30"/>
  <c r="AC15" i="30"/>
  <c r="AB16" i="30"/>
  <c r="AC16" i="30"/>
  <c r="AB17" i="30"/>
  <c r="AC17" i="30"/>
  <c r="AB18" i="30"/>
  <c r="AC18" i="30"/>
  <c r="AB19" i="30"/>
  <c r="AC19" i="30"/>
  <c r="AB20" i="30"/>
  <c r="AC20" i="30"/>
  <c r="AB21" i="30"/>
  <c r="AC21" i="30"/>
  <c r="AB22" i="30"/>
  <c r="AC22" i="30"/>
  <c r="AB23" i="30"/>
  <c r="AC23" i="30"/>
  <c r="AB24" i="30"/>
  <c r="AC24" i="30"/>
  <c r="AB25" i="30"/>
  <c r="AC25" i="30"/>
  <c r="AB26" i="30"/>
  <c r="AC26" i="30"/>
  <c r="AB27" i="30"/>
  <c r="AC27" i="30"/>
  <c r="AB28" i="30"/>
  <c r="AC28" i="30"/>
  <c r="AB29" i="30"/>
  <c r="AC29" i="30"/>
  <c r="AB30" i="30"/>
  <c r="AC30" i="30"/>
  <c r="AB31" i="30"/>
  <c r="AC31" i="30"/>
  <c r="AB32" i="30"/>
  <c r="AC32" i="30"/>
  <c r="AB33" i="30"/>
  <c r="AC33" i="30"/>
  <c r="AB34" i="30"/>
  <c r="AC34" i="30"/>
  <c r="AB35" i="30"/>
  <c r="AC35" i="30"/>
  <c r="AB36" i="30"/>
  <c r="AC36" i="30"/>
  <c r="AB37" i="30"/>
  <c r="AC37" i="30"/>
  <c r="AB38" i="30"/>
  <c r="AC38" i="30"/>
  <c r="AB39" i="30"/>
  <c r="AC39" i="30"/>
  <c r="AB40" i="30"/>
  <c r="AB67" i="30" s="1"/>
  <c r="G16" i="41" s="1"/>
  <c r="AC40" i="30"/>
  <c r="AB41" i="30"/>
  <c r="AC41" i="30"/>
  <c r="AB42" i="30"/>
  <c r="AC42" i="30"/>
  <c r="AB43" i="30"/>
  <c r="AC43" i="30"/>
  <c r="AB44" i="30"/>
  <c r="AC44" i="30"/>
  <c r="AB45" i="30"/>
  <c r="AC45" i="30"/>
  <c r="AB46" i="30"/>
  <c r="AC46" i="30"/>
  <c r="AB47" i="30"/>
  <c r="AC47" i="30"/>
  <c r="AB48" i="30"/>
  <c r="AC48" i="30"/>
  <c r="AB49" i="30"/>
  <c r="AC49" i="30"/>
  <c r="AB50" i="30"/>
  <c r="AC50" i="30"/>
  <c r="AB51" i="30"/>
  <c r="AC51" i="30"/>
  <c r="AB52" i="30"/>
  <c r="AC52" i="30"/>
  <c r="AB53" i="30"/>
  <c r="AC53" i="30"/>
  <c r="AB54" i="30"/>
  <c r="AC54" i="30"/>
  <c r="AB55" i="30"/>
  <c r="AC55" i="30"/>
  <c r="AB56" i="30"/>
  <c r="AC56" i="30"/>
  <c r="AB57" i="30"/>
  <c r="AC57" i="30"/>
  <c r="AB58" i="30"/>
  <c r="AC58" i="30"/>
  <c r="AB59" i="30"/>
  <c r="AC59" i="30"/>
  <c r="AB60" i="30"/>
  <c r="AC60" i="30"/>
  <c r="AB61" i="30"/>
  <c r="AC61" i="30"/>
  <c r="AB62" i="30"/>
  <c r="AC62" i="30"/>
  <c r="AB63" i="30"/>
  <c r="AC63" i="30"/>
  <c r="AB64" i="30"/>
  <c r="AC64" i="30"/>
  <c r="AB65" i="30"/>
  <c r="AC65" i="30"/>
  <c r="AA65" i="30"/>
  <c r="AA15" i="30"/>
  <c r="AA16" i="30"/>
  <c r="AA17" i="30"/>
  <c r="AA18" i="30"/>
  <c r="AA19" i="30"/>
  <c r="AA20" i="30"/>
  <c r="AA21" i="30"/>
  <c r="AA22" i="30"/>
  <c r="AA23" i="30"/>
  <c r="AA24" i="30"/>
  <c r="AA25" i="30"/>
  <c r="AA26" i="30"/>
  <c r="AA27" i="30"/>
  <c r="AA28" i="30"/>
  <c r="AA29" i="30"/>
  <c r="AA30" i="30"/>
  <c r="AA31" i="30"/>
  <c r="AA32" i="30"/>
  <c r="AA33" i="30"/>
  <c r="AA34" i="30"/>
  <c r="AA35" i="30"/>
  <c r="AA36" i="30"/>
  <c r="AA37" i="30"/>
  <c r="AA38" i="30"/>
  <c r="AA39" i="30"/>
  <c r="AA40" i="30"/>
  <c r="AA41" i="30"/>
  <c r="AA42" i="30"/>
  <c r="AA43" i="30"/>
  <c r="AA44" i="30"/>
  <c r="AA45" i="30"/>
  <c r="AA46" i="30"/>
  <c r="AA47" i="30"/>
  <c r="AA48" i="30"/>
  <c r="AA49" i="30"/>
  <c r="AA50" i="30"/>
  <c r="AA51" i="30"/>
  <c r="AA52" i="30"/>
  <c r="AA53" i="30"/>
  <c r="AA54" i="30"/>
  <c r="AA55" i="30"/>
  <c r="AA56" i="30"/>
  <c r="AA57" i="30"/>
  <c r="AA58" i="30"/>
  <c r="AA59" i="30"/>
  <c r="AA60" i="30"/>
  <c r="AA61" i="30"/>
  <c r="AA62" i="30"/>
  <c r="AA63" i="30"/>
  <c r="AA64" i="30"/>
  <c r="AA14" i="30"/>
  <c r="AD334" i="30"/>
  <c r="C18" i="41"/>
  <c r="B131" i="41" s="1"/>
  <c r="C17" i="41"/>
  <c r="B97" i="41"/>
  <c r="C16" i="41"/>
  <c r="B59" i="41"/>
  <c r="C15" i="41"/>
  <c r="B25" i="41" s="1"/>
  <c r="C8" i="41"/>
  <c r="G14" i="41"/>
  <c r="F14" i="41" s="1"/>
  <c r="E14" i="41" s="1"/>
  <c r="D14" i="41" s="1"/>
  <c r="C6" i="41"/>
  <c r="Z333" i="30"/>
  <c r="Y333" i="30"/>
  <c r="X333" i="30"/>
  <c r="W333" i="30"/>
  <c r="Z332" i="30"/>
  <c r="Y332" i="30"/>
  <c r="X332" i="30"/>
  <c r="W332" i="30"/>
  <c r="Z331" i="30"/>
  <c r="Y331" i="30"/>
  <c r="X331" i="30"/>
  <c r="W331" i="30"/>
  <c r="Z330" i="30"/>
  <c r="Y330" i="30"/>
  <c r="X330" i="30"/>
  <c r="W330" i="30"/>
  <c r="Z329" i="30"/>
  <c r="Y329" i="30"/>
  <c r="X329" i="30"/>
  <c r="W329" i="30"/>
  <c r="Z328" i="30"/>
  <c r="Y328" i="30"/>
  <c r="X328" i="30"/>
  <c r="W328" i="30"/>
  <c r="Z327" i="30"/>
  <c r="Y327" i="30"/>
  <c r="X327" i="30"/>
  <c r="W327" i="30"/>
  <c r="Z326" i="30"/>
  <c r="Y326" i="30"/>
  <c r="X326" i="30"/>
  <c r="W326" i="30"/>
  <c r="Z325" i="30"/>
  <c r="Y325" i="30"/>
  <c r="X325" i="30"/>
  <c r="W325" i="30"/>
  <c r="Z324" i="30"/>
  <c r="Y324" i="30"/>
  <c r="X324" i="30"/>
  <c r="W324" i="30"/>
  <c r="Z323" i="30"/>
  <c r="Y323" i="30"/>
  <c r="X323" i="30"/>
  <c r="W323" i="30"/>
  <c r="Z322" i="30"/>
  <c r="Y322" i="30"/>
  <c r="X322" i="30"/>
  <c r="W322" i="30"/>
  <c r="Z321" i="30"/>
  <c r="Y321" i="30"/>
  <c r="X321" i="30"/>
  <c r="W321" i="30"/>
  <c r="Z320" i="30"/>
  <c r="Y320" i="30"/>
  <c r="X320" i="30"/>
  <c r="W320" i="30"/>
  <c r="Z319" i="30"/>
  <c r="Y319" i="30"/>
  <c r="X319" i="30"/>
  <c r="W319" i="30"/>
  <c r="Z318" i="30"/>
  <c r="Y318" i="30"/>
  <c r="X318" i="30"/>
  <c r="W318" i="30"/>
  <c r="Z317" i="30"/>
  <c r="Y317" i="30"/>
  <c r="X317" i="30"/>
  <c r="W317" i="30"/>
  <c r="Z316" i="30"/>
  <c r="Y316" i="30"/>
  <c r="X316" i="30"/>
  <c r="W316" i="30"/>
  <c r="Z315" i="30"/>
  <c r="Y315" i="30"/>
  <c r="X315" i="30"/>
  <c r="W315" i="30"/>
  <c r="Z314" i="30"/>
  <c r="Y314" i="30"/>
  <c r="X314" i="30"/>
  <c r="W314" i="30"/>
  <c r="Z313" i="30"/>
  <c r="Y313" i="30"/>
  <c r="X313" i="30"/>
  <c r="W313" i="30"/>
  <c r="Z312" i="30"/>
  <c r="Y312" i="30"/>
  <c r="X312" i="30"/>
  <c r="W312" i="30"/>
  <c r="Z311" i="30"/>
  <c r="Y311" i="30"/>
  <c r="X311" i="30"/>
  <c r="W311" i="30"/>
  <c r="Z310" i="30"/>
  <c r="Y310" i="30"/>
  <c r="X310" i="30"/>
  <c r="W310" i="30"/>
  <c r="Z309" i="30"/>
  <c r="Y309" i="30"/>
  <c r="X309" i="30"/>
  <c r="W309" i="30"/>
  <c r="Z308" i="30"/>
  <c r="Y308" i="30"/>
  <c r="X308" i="30"/>
  <c r="W308" i="30"/>
  <c r="Z307" i="30"/>
  <c r="Y307" i="30"/>
  <c r="X307" i="30"/>
  <c r="W307" i="30"/>
  <c r="Z306" i="30"/>
  <c r="Y306" i="30"/>
  <c r="X306" i="30"/>
  <c r="W306" i="30"/>
  <c r="Z305" i="30"/>
  <c r="Y305" i="30"/>
  <c r="X305" i="30"/>
  <c r="W305" i="30"/>
  <c r="Z304" i="30"/>
  <c r="Y304" i="30"/>
  <c r="X304" i="30"/>
  <c r="W304" i="30"/>
  <c r="Z303" i="30"/>
  <c r="Y303" i="30"/>
  <c r="X303" i="30"/>
  <c r="W303" i="30"/>
  <c r="Z302" i="30"/>
  <c r="Y302" i="30"/>
  <c r="X302" i="30"/>
  <c r="W302" i="30"/>
  <c r="Z301" i="30"/>
  <c r="Y301" i="30"/>
  <c r="X301" i="30"/>
  <c r="W301" i="30"/>
  <c r="Z300" i="30"/>
  <c r="Y300" i="30"/>
  <c r="X300" i="30"/>
  <c r="W300" i="30"/>
  <c r="Z299" i="30"/>
  <c r="Y299" i="30"/>
  <c r="X299" i="30"/>
  <c r="W299" i="30"/>
  <c r="Z298" i="30"/>
  <c r="Y298" i="30"/>
  <c r="X298" i="30"/>
  <c r="W298" i="30"/>
  <c r="Z297" i="30"/>
  <c r="Y297" i="30"/>
  <c r="X297" i="30"/>
  <c r="W297" i="30"/>
  <c r="Z296" i="30"/>
  <c r="Y296" i="30"/>
  <c r="X296" i="30"/>
  <c r="W296" i="30"/>
  <c r="Z295" i="30"/>
  <c r="Y295" i="30"/>
  <c r="X295" i="30"/>
  <c r="W295" i="30"/>
  <c r="Z294" i="30"/>
  <c r="Y294" i="30"/>
  <c r="X294" i="30"/>
  <c r="W294" i="30"/>
  <c r="Z293" i="30"/>
  <c r="Y293" i="30"/>
  <c r="X293" i="30"/>
  <c r="W293" i="30"/>
  <c r="Z292" i="30"/>
  <c r="Y292" i="30"/>
  <c r="X292" i="30"/>
  <c r="W292" i="30"/>
  <c r="Z291" i="30"/>
  <c r="Y291" i="30"/>
  <c r="X291" i="30"/>
  <c r="W291" i="30"/>
  <c r="Z290" i="30"/>
  <c r="Y290" i="30"/>
  <c r="X290" i="30"/>
  <c r="W290" i="30"/>
  <c r="Z289" i="30"/>
  <c r="Y289" i="30"/>
  <c r="X289" i="30"/>
  <c r="W289" i="30"/>
  <c r="Z288" i="30"/>
  <c r="Y288" i="30"/>
  <c r="X288" i="30"/>
  <c r="W288" i="30"/>
  <c r="Z287" i="30"/>
  <c r="Y287" i="30"/>
  <c r="X287" i="30"/>
  <c r="W287" i="30"/>
  <c r="Z286" i="30"/>
  <c r="Y286" i="30"/>
  <c r="X286" i="30"/>
  <c r="W286" i="30"/>
  <c r="Z285" i="30"/>
  <c r="Y285" i="30"/>
  <c r="X285" i="30"/>
  <c r="W285" i="30"/>
  <c r="Z284" i="30"/>
  <c r="Y284" i="30"/>
  <c r="X284" i="30"/>
  <c r="W284" i="30"/>
  <c r="Z283" i="30"/>
  <c r="Y283" i="30"/>
  <c r="X283" i="30"/>
  <c r="W283" i="30"/>
  <c r="Z282" i="30"/>
  <c r="Y282" i="30"/>
  <c r="X282" i="30"/>
  <c r="W282" i="30"/>
  <c r="Z281" i="30"/>
  <c r="Y281" i="30"/>
  <c r="X281" i="30"/>
  <c r="W281" i="30"/>
  <c r="Z267" i="30"/>
  <c r="Y267" i="30"/>
  <c r="X267" i="30"/>
  <c r="W267" i="30"/>
  <c r="Z266" i="30"/>
  <c r="Y266" i="30"/>
  <c r="X266" i="30"/>
  <c r="W266" i="30"/>
  <c r="Z265" i="30"/>
  <c r="Y265" i="30"/>
  <c r="X265" i="30"/>
  <c r="W265" i="30"/>
  <c r="Z264" i="30"/>
  <c r="Y264" i="30"/>
  <c r="X264" i="30"/>
  <c r="W264" i="30"/>
  <c r="Z263" i="30"/>
  <c r="Y263" i="30"/>
  <c r="X263" i="30"/>
  <c r="W263" i="30"/>
  <c r="Z262" i="30"/>
  <c r="Y262" i="30"/>
  <c r="X262" i="30"/>
  <c r="W262" i="30"/>
  <c r="Z261" i="30"/>
  <c r="Y261" i="30"/>
  <c r="X261" i="30"/>
  <c r="W261" i="30"/>
  <c r="Z260" i="30"/>
  <c r="Y260" i="30"/>
  <c r="X260" i="30"/>
  <c r="W260" i="30"/>
  <c r="Z259" i="30"/>
  <c r="Y259" i="30"/>
  <c r="X259" i="30"/>
  <c r="W259" i="30"/>
  <c r="Z258" i="30"/>
  <c r="Y258" i="30"/>
  <c r="X258" i="30"/>
  <c r="W258" i="30"/>
  <c r="Z257" i="30"/>
  <c r="Y257" i="30"/>
  <c r="X257" i="30"/>
  <c r="W257" i="30"/>
  <c r="Z256" i="30"/>
  <c r="Y256" i="30"/>
  <c r="X256" i="30"/>
  <c r="W256" i="30"/>
  <c r="Z255" i="30"/>
  <c r="Y255" i="30"/>
  <c r="X255" i="30"/>
  <c r="W255" i="30"/>
  <c r="Z254" i="30"/>
  <c r="Y254" i="30"/>
  <c r="X254" i="30"/>
  <c r="W254" i="30"/>
  <c r="Z253" i="30"/>
  <c r="Y253" i="30"/>
  <c r="X253" i="30"/>
  <c r="W253" i="30"/>
  <c r="Z252" i="30"/>
  <c r="Y252" i="30"/>
  <c r="X252" i="30"/>
  <c r="W252" i="30"/>
  <c r="Z251" i="30"/>
  <c r="Y251" i="30"/>
  <c r="X251" i="30"/>
  <c r="W251" i="30"/>
  <c r="Z250" i="30"/>
  <c r="Y250" i="30"/>
  <c r="X250" i="30"/>
  <c r="W250" i="30"/>
  <c r="Z249" i="30"/>
  <c r="Y249" i="30"/>
  <c r="X249" i="30"/>
  <c r="W249" i="30"/>
  <c r="Z248" i="30"/>
  <c r="Y248" i="30"/>
  <c r="X248" i="30"/>
  <c r="W248" i="30"/>
  <c r="Z247" i="30"/>
  <c r="Y247" i="30"/>
  <c r="X247" i="30"/>
  <c r="W247" i="30"/>
  <c r="Z246" i="30"/>
  <c r="Y246" i="30"/>
  <c r="X246" i="30"/>
  <c r="W246" i="30"/>
  <c r="Z245" i="30"/>
  <c r="Y245" i="30"/>
  <c r="X245" i="30"/>
  <c r="W245" i="30"/>
  <c r="Z244" i="30"/>
  <c r="Y244" i="30"/>
  <c r="X244" i="30"/>
  <c r="W244" i="30"/>
  <c r="Z243" i="30"/>
  <c r="Y243" i="30"/>
  <c r="X243" i="30"/>
  <c r="W243" i="30"/>
  <c r="Z242" i="30"/>
  <c r="Y242" i="30"/>
  <c r="X242" i="30"/>
  <c r="W242" i="30"/>
  <c r="Z241" i="30"/>
  <c r="Y241" i="30"/>
  <c r="X241" i="30"/>
  <c r="W241" i="30"/>
  <c r="Z240" i="30"/>
  <c r="Y240" i="30"/>
  <c r="X240" i="30"/>
  <c r="W240" i="30"/>
  <c r="Z239" i="30"/>
  <c r="Y239" i="30"/>
  <c r="X239" i="30"/>
  <c r="W239" i="30"/>
  <c r="Z238" i="30"/>
  <c r="Y238" i="30"/>
  <c r="X238" i="30"/>
  <c r="W238" i="30"/>
  <c r="Z237" i="30"/>
  <c r="Y237" i="30"/>
  <c r="X237" i="30"/>
  <c r="W237" i="30"/>
  <c r="Z236" i="30"/>
  <c r="Y236" i="30"/>
  <c r="X236" i="30"/>
  <c r="W236" i="30"/>
  <c r="Z235" i="30"/>
  <c r="Y235" i="30"/>
  <c r="X235" i="30"/>
  <c r="W235" i="30"/>
  <c r="Z234" i="30"/>
  <c r="Y234" i="30"/>
  <c r="X234" i="30"/>
  <c r="W234" i="30"/>
  <c r="Z233" i="30"/>
  <c r="Y233" i="30"/>
  <c r="X233" i="30"/>
  <c r="W233" i="30"/>
  <c r="Z232" i="30"/>
  <c r="Y232" i="30"/>
  <c r="X232" i="30"/>
  <c r="W232" i="30"/>
  <c r="Z231" i="30"/>
  <c r="Y231" i="30"/>
  <c r="X231" i="30"/>
  <c r="W231" i="30"/>
  <c r="Z230" i="30"/>
  <c r="Y230" i="30"/>
  <c r="X230" i="30"/>
  <c r="W230" i="30"/>
  <c r="Z229" i="30"/>
  <c r="Y229" i="30"/>
  <c r="X229" i="30"/>
  <c r="W229" i="30"/>
  <c r="Z228" i="30"/>
  <c r="Y228" i="30"/>
  <c r="X228" i="30"/>
  <c r="W228" i="30"/>
  <c r="Z227" i="30"/>
  <c r="Y227" i="30"/>
  <c r="X227" i="30"/>
  <c r="W227" i="30"/>
  <c r="Z226" i="30"/>
  <c r="Y226" i="30"/>
  <c r="X226" i="30"/>
  <c r="W226" i="30"/>
  <c r="Z225" i="30"/>
  <c r="Y225" i="30"/>
  <c r="X225" i="30"/>
  <c r="W225" i="30"/>
  <c r="Z224" i="30"/>
  <c r="Y224" i="30"/>
  <c r="X224" i="30"/>
  <c r="W224" i="30"/>
  <c r="Z223" i="30"/>
  <c r="Y223" i="30"/>
  <c r="X223" i="30"/>
  <c r="W223" i="30"/>
  <c r="Z222" i="30"/>
  <c r="Y222" i="30"/>
  <c r="X222" i="30"/>
  <c r="W222" i="30"/>
  <c r="Z221" i="30"/>
  <c r="Y221" i="30"/>
  <c r="X221" i="30"/>
  <c r="W221" i="30"/>
  <c r="Z220" i="30"/>
  <c r="Y220" i="30"/>
  <c r="X220" i="30"/>
  <c r="W220" i="30"/>
  <c r="Z219" i="30"/>
  <c r="Y219" i="30"/>
  <c r="X219" i="30"/>
  <c r="W219" i="30"/>
  <c r="Z218" i="30"/>
  <c r="Y218" i="30"/>
  <c r="X218" i="30"/>
  <c r="W218" i="30"/>
  <c r="Z217" i="30"/>
  <c r="Y217" i="30"/>
  <c r="X217" i="30"/>
  <c r="W217" i="30"/>
  <c r="Z216" i="30"/>
  <c r="Y216" i="30"/>
  <c r="X216" i="30"/>
  <c r="W216" i="30"/>
  <c r="Z215" i="30"/>
  <c r="Y215" i="30"/>
  <c r="X215" i="30"/>
  <c r="W215" i="30"/>
  <c r="Z201" i="30"/>
  <c r="Y201" i="30"/>
  <c r="X201" i="30"/>
  <c r="W201" i="30"/>
  <c r="Z200" i="30"/>
  <c r="Y200" i="30"/>
  <c r="X200" i="30"/>
  <c r="W200" i="30"/>
  <c r="Z199" i="30"/>
  <c r="Y199" i="30"/>
  <c r="X199" i="30"/>
  <c r="W199" i="30"/>
  <c r="Z198" i="30"/>
  <c r="Y198" i="30"/>
  <c r="X198" i="30"/>
  <c r="W198" i="30"/>
  <c r="Z197" i="30"/>
  <c r="Y197" i="30"/>
  <c r="X197" i="30"/>
  <c r="W197" i="30"/>
  <c r="Z196" i="30"/>
  <c r="Y196" i="30"/>
  <c r="X196" i="30"/>
  <c r="W196" i="30"/>
  <c r="Z195" i="30"/>
  <c r="Y195" i="30"/>
  <c r="X195" i="30"/>
  <c r="W195" i="30"/>
  <c r="Z194" i="30"/>
  <c r="Y194" i="30"/>
  <c r="X194" i="30"/>
  <c r="W194" i="30"/>
  <c r="Z193" i="30"/>
  <c r="Y193" i="30"/>
  <c r="X193" i="30"/>
  <c r="W193" i="30"/>
  <c r="Z192" i="30"/>
  <c r="Y192" i="30"/>
  <c r="X192" i="30"/>
  <c r="W192" i="30"/>
  <c r="Z191" i="30"/>
  <c r="Y191" i="30"/>
  <c r="X191" i="30"/>
  <c r="W191" i="30"/>
  <c r="Z190" i="30"/>
  <c r="Y190" i="30"/>
  <c r="X190" i="30"/>
  <c r="W190" i="30"/>
  <c r="Z189" i="30"/>
  <c r="Y189" i="30"/>
  <c r="X189" i="30"/>
  <c r="W189" i="30"/>
  <c r="Z188" i="30"/>
  <c r="Y188" i="30"/>
  <c r="X188" i="30"/>
  <c r="W188" i="30"/>
  <c r="Z187" i="30"/>
  <c r="Y187" i="30"/>
  <c r="X187" i="30"/>
  <c r="W187" i="30"/>
  <c r="Z186" i="30"/>
  <c r="Y186" i="30"/>
  <c r="X186" i="30"/>
  <c r="W186" i="30"/>
  <c r="Z185" i="30"/>
  <c r="Y185" i="30"/>
  <c r="X185" i="30"/>
  <c r="W185" i="30"/>
  <c r="Z184" i="30"/>
  <c r="Y184" i="30"/>
  <c r="X184" i="30"/>
  <c r="W184" i="30"/>
  <c r="Z183" i="30"/>
  <c r="Y183" i="30"/>
  <c r="X183" i="30"/>
  <c r="W183" i="30"/>
  <c r="Z182" i="30"/>
  <c r="Y182" i="30"/>
  <c r="X182" i="30"/>
  <c r="W182" i="30"/>
  <c r="Z181" i="30"/>
  <c r="Y181" i="30"/>
  <c r="X181" i="30"/>
  <c r="W181" i="30"/>
  <c r="Z180" i="30"/>
  <c r="Y180" i="30"/>
  <c r="X180" i="30"/>
  <c r="W180" i="30"/>
  <c r="Z179" i="30"/>
  <c r="Y179" i="30"/>
  <c r="X179" i="30"/>
  <c r="W179" i="30"/>
  <c r="Z178" i="30"/>
  <c r="Y178" i="30"/>
  <c r="X178" i="30"/>
  <c r="W178" i="30"/>
  <c r="Z177" i="30"/>
  <c r="Y177" i="30"/>
  <c r="X177" i="30"/>
  <c r="W177" i="30"/>
  <c r="Z176" i="30"/>
  <c r="Y176" i="30"/>
  <c r="X176" i="30"/>
  <c r="W176" i="30"/>
  <c r="Z175" i="30"/>
  <c r="Y175" i="30"/>
  <c r="X175" i="30"/>
  <c r="W175" i="30"/>
  <c r="Z174" i="30"/>
  <c r="Y174" i="30"/>
  <c r="X174" i="30"/>
  <c r="W174" i="30"/>
  <c r="Z173" i="30"/>
  <c r="Y173" i="30"/>
  <c r="X173" i="30"/>
  <c r="W173" i="30"/>
  <c r="Z172" i="30"/>
  <c r="Y172" i="30"/>
  <c r="X172" i="30"/>
  <c r="W172" i="30"/>
  <c r="Z171" i="30"/>
  <c r="Y171" i="30"/>
  <c r="X171" i="30"/>
  <c r="W171" i="30"/>
  <c r="Z170" i="30"/>
  <c r="Y170" i="30"/>
  <c r="X170" i="30"/>
  <c r="W170" i="30"/>
  <c r="Z169" i="30"/>
  <c r="Y169" i="30"/>
  <c r="X169" i="30"/>
  <c r="W169" i="30"/>
  <c r="Z168" i="30"/>
  <c r="Y168" i="30"/>
  <c r="X168" i="30"/>
  <c r="W168" i="30"/>
  <c r="Z167" i="30"/>
  <c r="Y167" i="30"/>
  <c r="X167" i="30"/>
  <c r="W167" i="30"/>
  <c r="Z166" i="30"/>
  <c r="Y166" i="30"/>
  <c r="X166" i="30"/>
  <c r="W166" i="30"/>
  <c r="Z165" i="30"/>
  <c r="Y165" i="30"/>
  <c r="X165" i="30"/>
  <c r="W165" i="30"/>
  <c r="Z164" i="30"/>
  <c r="Y164" i="30"/>
  <c r="X164" i="30"/>
  <c r="W164" i="30"/>
  <c r="Z163" i="30"/>
  <c r="Y163" i="30"/>
  <c r="X163" i="30"/>
  <c r="W163" i="30"/>
  <c r="Z162" i="30"/>
  <c r="Y162" i="30"/>
  <c r="X162" i="30"/>
  <c r="W162" i="30"/>
  <c r="Z161" i="30"/>
  <c r="Y161" i="30"/>
  <c r="X161" i="30"/>
  <c r="W161" i="30"/>
  <c r="Z160" i="30"/>
  <c r="Y160" i="30"/>
  <c r="X160" i="30"/>
  <c r="W160" i="30"/>
  <c r="Z159" i="30"/>
  <c r="Y159" i="30"/>
  <c r="X159" i="30"/>
  <c r="W159" i="30"/>
  <c r="Z158" i="30"/>
  <c r="Y158" i="30"/>
  <c r="X158" i="30"/>
  <c r="W158" i="30"/>
  <c r="Z157" i="30"/>
  <c r="Y157" i="30"/>
  <c r="X157" i="30"/>
  <c r="W157" i="30"/>
  <c r="Z156" i="30"/>
  <c r="Y156" i="30"/>
  <c r="X156" i="30"/>
  <c r="W156" i="30"/>
  <c r="Z155" i="30"/>
  <c r="Y155" i="30"/>
  <c r="X155" i="30"/>
  <c r="W155" i="30"/>
  <c r="Z154" i="30"/>
  <c r="Y154" i="30"/>
  <c r="X154" i="30"/>
  <c r="W154" i="30"/>
  <c r="Z153" i="30"/>
  <c r="Y153" i="30"/>
  <c r="X153" i="30"/>
  <c r="W153" i="30"/>
  <c r="Z152" i="30"/>
  <c r="Y152" i="30"/>
  <c r="X152" i="30"/>
  <c r="W152" i="30"/>
  <c r="Z151" i="30"/>
  <c r="Y151" i="30"/>
  <c r="X151" i="30"/>
  <c r="W151" i="30"/>
  <c r="Z150" i="30"/>
  <c r="Y150" i="30"/>
  <c r="X150" i="30"/>
  <c r="W150" i="30"/>
  <c r="Z149" i="30"/>
  <c r="Y149" i="30"/>
  <c r="X149" i="30"/>
  <c r="W149" i="30"/>
  <c r="Z135" i="30"/>
  <c r="Y135" i="30"/>
  <c r="X135" i="30"/>
  <c r="W135" i="30"/>
  <c r="Z134" i="30"/>
  <c r="Y134" i="30"/>
  <c r="X134" i="30"/>
  <c r="W134" i="30"/>
  <c r="Z133" i="30"/>
  <c r="Y133" i="30"/>
  <c r="X133" i="30"/>
  <c r="W133" i="30"/>
  <c r="Z132" i="30"/>
  <c r="Y132" i="30"/>
  <c r="X132" i="30"/>
  <c r="W132" i="30"/>
  <c r="Z131" i="30"/>
  <c r="Y131" i="30"/>
  <c r="X131" i="30"/>
  <c r="W131" i="30"/>
  <c r="Z130" i="30"/>
  <c r="Y130" i="30"/>
  <c r="X130" i="30"/>
  <c r="W130" i="30"/>
  <c r="Z129" i="30"/>
  <c r="Y129" i="30"/>
  <c r="X129" i="30"/>
  <c r="W129" i="30"/>
  <c r="Z128" i="30"/>
  <c r="Y128" i="30"/>
  <c r="X128" i="30"/>
  <c r="W128" i="30"/>
  <c r="Z127" i="30"/>
  <c r="Y127" i="30"/>
  <c r="X127" i="30"/>
  <c r="W127" i="30"/>
  <c r="Z126" i="30"/>
  <c r="Y126" i="30"/>
  <c r="X126" i="30"/>
  <c r="W126" i="30"/>
  <c r="Z125" i="30"/>
  <c r="Y125" i="30"/>
  <c r="X125" i="30"/>
  <c r="W125" i="30"/>
  <c r="Z124" i="30"/>
  <c r="Y124" i="30"/>
  <c r="X124" i="30"/>
  <c r="W124" i="30"/>
  <c r="Z123" i="30"/>
  <c r="Y123" i="30"/>
  <c r="X123" i="30"/>
  <c r="W123" i="30"/>
  <c r="Z122" i="30"/>
  <c r="Y122" i="30"/>
  <c r="X122" i="30"/>
  <c r="W122" i="30"/>
  <c r="Z121" i="30"/>
  <c r="Y121" i="30"/>
  <c r="X121" i="30"/>
  <c r="W121" i="30"/>
  <c r="Z120" i="30"/>
  <c r="Y120" i="30"/>
  <c r="X120" i="30"/>
  <c r="W120" i="30"/>
  <c r="Z119" i="30"/>
  <c r="Y119" i="30"/>
  <c r="X119" i="30"/>
  <c r="W119" i="30"/>
  <c r="Z118" i="30"/>
  <c r="Y118" i="30"/>
  <c r="X118" i="30"/>
  <c r="W118" i="30"/>
  <c r="Z117" i="30"/>
  <c r="Y117" i="30"/>
  <c r="X117" i="30"/>
  <c r="W117" i="30"/>
  <c r="Z116" i="30"/>
  <c r="Y116" i="30"/>
  <c r="X116" i="30"/>
  <c r="W116" i="30"/>
  <c r="Z115" i="30"/>
  <c r="Y115" i="30"/>
  <c r="X115" i="30"/>
  <c r="W115" i="30"/>
  <c r="Z114" i="30"/>
  <c r="Y114" i="30"/>
  <c r="X114" i="30"/>
  <c r="W114" i="30"/>
  <c r="Z113" i="30"/>
  <c r="Y113" i="30"/>
  <c r="X113" i="30"/>
  <c r="W113" i="30"/>
  <c r="Z112" i="30"/>
  <c r="Y112" i="30"/>
  <c r="X112" i="30"/>
  <c r="W112" i="30"/>
  <c r="Z111" i="30"/>
  <c r="Y111" i="30"/>
  <c r="X111" i="30"/>
  <c r="W111" i="30"/>
  <c r="Z110" i="30"/>
  <c r="Y110" i="30"/>
  <c r="X110" i="30"/>
  <c r="W110" i="30"/>
  <c r="Z109" i="30"/>
  <c r="Y109" i="30"/>
  <c r="X109" i="30"/>
  <c r="W109" i="30"/>
  <c r="Z108" i="30"/>
  <c r="Y108" i="30"/>
  <c r="X108" i="30"/>
  <c r="W108" i="30"/>
  <c r="Z107" i="30"/>
  <c r="Y107" i="30"/>
  <c r="X107" i="30"/>
  <c r="W107" i="30"/>
  <c r="Z106" i="30"/>
  <c r="Y106" i="30"/>
  <c r="X106" i="30"/>
  <c r="W106" i="30"/>
  <c r="Z105" i="30"/>
  <c r="Y105" i="30"/>
  <c r="X105" i="30"/>
  <c r="W105" i="30"/>
  <c r="Z104" i="30"/>
  <c r="Y104" i="30"/>
  <c r="X104" i="30"/>
  <c r="W104" i="30"/>
  <c r="Z103" i="30"/>
  <c r="Y103" i="30"/>
  <c r="X103" i="30"/>
  <c r="W103" i="30"/>
  <c r="Z102" i="30"/>
  <c r="Y102" i="30"/>
  <c r="X102" i="30"/>
  <c r="W102" i="30"/>
  <c r="Z101" i="30"/>
  <c r="Y101" i="30"/>
  <c r="X101" i="30"/>
  <c r="W101" i="30"/>
  <c r="Z100" i="30"/>
  <c r="Y100" i="30"/>
  <c r="X100" i="30"/>
  <c r="W100" i="30"/>
  <c r="Z99" i="30"/>
  <c r="Y99" i="30"/>
  <c r="X99" i="30"/>
  <c r="W99" i="30"/>
  <c r="Z98" i="30"/>
  <c r="Y98" i="30"/>
  <c r="X98" i="30"/>
  <c r="W98" i="30"/>
  <c r="Z97" i="30"/>
  <c r="Y97" i="30"/>
  <c r="X97" i="30"/>
  <c r="W97" i="30"/>
  <c r="Z96" i="30"/>
  <c r="Y96" i="30"/>
  <c r="X96" i="30"/>
  <c r="W96" i="30"/>
  <c r="Z95" i="30"/>
  <c r="Y95" i="30"/>
  <c r="X95" i="30"/>
  <c r="W95" i="30"/>
  <c r="Z94" i="30"/>
  <c r="Y94" i="30"/>
  <c r="X94" i="30"/>
  <c r="W94" i="30"/>
  <c r="Z93" i="30"/>
  <c r="Y93" i="30"/>
  <c r="X93" i="30"/>
  <c r="W93" i="30"/>
  <c r="Z92" i="30"/>
  <c r="Y92" i="30"/>
  <c r="X92" i="30"/>
  <c r="W92" i="30"/>
  <c r="Z91" i="30"/>
  <c r="Y91" i="30"/>
  <c r="X91" i="30"/>
  <c r="W91" i="30"/>
  <c r="Z90" i="30"/>
  <c r="Y90" i="30"/>
  <c r="X90" i="30"/>
  <c r="W90" i="30"/>
  <c r="Z89" i="30"/>
  <c r="Y89" i="30"/>
  <c r="X89" i="30"/>
  <c r="W89" i="30"/>
  <c r="Z88" i="30"/>
  <c r="Y88" i="30"/>
  <c r="X88" i="30"/>
  <c r="W88" i="30"/>
  <c r="Z87" i="30"/>
  <c r="Y87" i="30"/>
  <c r="X87" i="30"/>
  <c r="W87" i="30"/>
  <c r="Z86" i="30"/>
  <c r="Y86" i="30"/>
  <c r="X86" i="30"/>
  <c r="W86" i="30"/>
  <c r="Z85" i="30"/>
  <c r="Y85" i="30"/>
  <c r="X85" i="30"/>
  <c r="W85" i="30"/>
  <c r="Z84" i="30"/>
  <c r="Y84" i="30"/>
  <c r="X84" i="30"/>
  <c r="W84" i="30"/>
  <c r="Z83" i="30"/>
  <c r="Y83" i="30"/>
  <c r="X83" i="30"/>
  <c r="W83" i="30"/>
  <c r="D12" i="30"/>
  <c r="W12" i="30" s="1"/>
  <c r="AA12" i="30" s="1"/>
  <c r="W15" i="30"/>
  <c r="X15" i="30"/>
  <c r="Y15" i="30"/>
  <c r="Z15" i="30"/>
  <c r="W16" i="30"/>
  <c r="X16" i="30"/>
  <c r="Y16" i="30"/>
  <c r="Z16" i="30"/>
  <c r="W17" i="30"/>
  <c r="X17" i="30"/>
  <c r="Y17" i="30"/>
  <c r="Z17" i="30"/>
  <c r="W18" i="30"/>
  <c r="X18" i="30"/>
  <c r="Y18" i="30"/>
  <c r="Z18" i="30"/>
  <c r="W19" i="30"/>
  <c r="X19" i="30"/>
  <c r="Y19" i="30"/>
  <c r="Z19" i="30"/>
  <c r="W20" i="30"/>
  <c r="X20" i="30"/>
  <c r="Y20" i="30"/>
  <c r="Z20" i="30"/>
  <c r="W21" i="30"/>
  <c r="X21" i="30"/>
  <c r="Y21" i="30"/>
  <c r="Z21" i="30"/>
  <c r="W22" i="30"/>
  <c r="X22" i="30"/>
  <c r="Y22" i="30"/>
  <c r="Z22" i="30"/>
  <c r="W23" i="30"/>
  <c r="X23" i="30"/>
  <c r="Y23" i="30"/>
  <c r="Z23" i="30"/>
  <c r="W24" i="30"/>
  <c r="X24" i="30"/>
  <c r="Y24" i="30"/>
  <c r="Z24" i="30"/>
  <c r="W25" i="30"/>
  <c r="X25" i="30"/>
  <c r="Y25" i="30"/>
  <c r="Z25" i="30"/>
  <c r="W26" i="30"/>
  <c r="X26" i="30"/>
  <c r="Y26" i="30"/>
  <c r="Z26" i="30"/>
  <c r="W27" i="30"/>
  <c r="X27" i="30"/>
  <c r="Y27" i="30"/>
  <c r="Z27" i="30"/>
  <c r="W28" i="30"/>
  <c r="X28" i="30"/>
  <c r="Y28" i="30"/>
  <c r="Z28" i="30"/>
  <c r="W29" i="30"/>
  <c r="X29" i="30"/>
  <c r="Y29" i="30"/>
  <c r="Z29" i="30"/>
  <c r="W30" i="30"/>
  <c r="X30" i="30"/>
  <c r="Y30" i="30"/>
  <c r="Z30" i="30"/>
  <c r="W31" i="30"/>
  <c r="X31" i="30"/>
  <c r="Y31" i="30"/>
  <c r="Z31" i="30"/>
  <c r="W32" i="30"/>
  <c r="X32" i="30"/>
  <c r="Y32" i="30"/>
  <c r="Z32" i="30"/>
  <c r="W33" i="30"/>
  <c r="X33" i="30"/>
  <c r="Y33" i="30"/>
  <c r="Z33" i="30"/>
  <c r="W34" i="30"/>
  <c r="X34" i="30"/>
  <c r="Y34" i="30"/>
  <c r="Z34" i="30"/>
  <c r="W35" i="30"/>
  <c r="X35" i="30"/>
  <c r="Y35" i="30"/>
  <c r="Z35" i="30"/>
  <c r="W36" i="30"/>
  <c r="X36" i="30"/>
  <c r="Y36" i="30"/>
  <c r="Z36" i="30"/>
  <c r="W37" i="30"/>
  <c r="X37" i="30"/>
  <c r="Y37" i="30"/>
  <c r="Z37" i="30"/>
  <c r="W38" i="30"/>
  <c r="X38" i="30"/>
  <c r="Y38" i="30"/>
  <c r="Z38" i="30"/>
  <c r="W39" i="30"/>
  <c r="X39" i="30"/>
  <c r="Y39" i="30"/>
  <c r="Z39" i="30"/>
  <c r="W40" i="30"/>
  <c r="X40" i="30"/>
  <c r="Y40" i="30"/>
  <c r="Z40" i="30"/>
  <c r="W41" i="30"/>
  <c r="X41" i="30"/>
  <c r="Y41" i="30"/>
  <c r="Z41" i="30"/>
  <c r="W42" i="30"/>
  <c r="X42" i="30"/>
  <c r="Y42" i="30"/>
  <c r="Z42" i="30"/>
  <c r="W43" i="30"/>
  <c r="X43" i="30"/>
  <c r="Y43" i="30"/>
  <c r="Z43" i="30"/>
  <c r="W44" i="30"/>
  <c r="X44" i="30"/>
  <c r="Y44" i="30"/>
  <c r="Z44" i="30"/>
  <c r="W45" i="30"/>
  <c r="X45" i="30"/>
  <c r="Y45" i="30"/>
  <c r="Z45" i="30"/>
  <c r="W46" i="30"/>
  <c r="X46" i="30"/>
  <c r="Y46" i="30"/>
  <c r="Z46" i="30"/>
  <c r="W47" i="30"/>
  <c r="X47" i="30"/>
  <c r="Y47" i="30"/>
  <c r="Z47" i="30"/>
  <c r="W48" i="30"/>
  <c r="X48" i="30"/>
  <c r="Y48" i="30"/>
  <c r="Z48" i="30"/>
  <c r="W49" i="30"/>
  <c r="X49" i="30"/>
  <c r="Y49" i="30"/>
  <c r="Z49" i="30"/>
  <c r="W50" i="30"/>
  <c r="X50" i="30"/>
  <c r="Y50" i="30"/>
  <c r="Z50" i="30"/>
  <c r="W51" i="30"/>
  <c r="X51" i="30"/>
  <c r="Y51" i="30"/>
  <c r="Z51" i="30"/>
  <c r="W52" i="30"/>
  <c r="X52" i="30"/>
  <c r="Y52" i="30"/>
  <c r="Z52" i="30"/>
  <c r="W53" i="30"/>
  <c r="X53" i="30"/>
  <c r="Y53" i="30"/>
  <c r="Z53" i="30"/>
  <c r="W54" i="30"/>
  <c r="X54" i="30"/>
  <c r="Y54" i="30"/>
  <c r="Z54" i="30"/>
  <c r="W55" i="30"/>
  <c r="X55" i="30"/>
  <c r="Y55" i="30"/>
  <c r="Z55" i="30"/>
  <c r="W56" i="30"/>
  <c r="X56" i="30"/>
  <c r="Y56" i="30"/>
  <c r="Z56" i="30"/>
  <c r="W57" i="30"/>
  <c r="X57" i="30"/>
  <c r="Y57" i="30"/>
  <c r="Z57" i="30"/>
  <c r="W58" i="30"/>
  <c r="X58" i="30"/>
  <c r="Y58" i="30"/>
  <c r="Z58" i="30"/>
  <c r="W59" i="30"/>
  <c r="X59" i="30"/>
  <c r="Y59" i="30"/>
  <c r="Z59" i="30"/>
  <c r="W60" i="30"/>
  <c r="X60" i="30"/>
  <c r="Y60" i="30"/>
  <c r="Z60" i="30"/>
  <c r="W61" i="30"/>
  <c r="X61" i="30"/>
  <c r="Y61" i="30"/>
  <c r="Z61" i="30"/>
  <c r="W62" i="30"/>
  <c r="X62" i="30"/>
  <c r="Y62" i="30"/>
  <c r="Z62" i="30"/>
  <c r="W63" i="30"/>
  <c r="X63" i="30"/>
  <c r="Y63" i="30"/>
  <c r="Z63" i="30"/>
  <c r="W64" i="30"/>
  <c r="X64" i="30"/>
  <c r="Y64" i="30"/>
  <c r="Z64" i="30"/>
  <c r="W65" i="30"/>
  <c r="X65" i="30"/>
  <c r="Y65" i="30"/>
  <c r="Z65" i="30"/>
  <c r="W66" i="30"/>
  <c r="X66" i="30"/>
  <c r="Y66" i="30"/>
  <c r="Z66" i="30"/>
  <c r="X14" i="30"/>
  <c r="Y14" i="30"/>
  <c r="Z14" i="30"/>
  <c r="W14" i="30"/>
  <c r="C8" i="40"/>
  <c r="C6" i="40"/>
  <c r="AE333" i="30"/>
  <c r="AE332" i="30"/>
  <c r="AE331" i="30"/>
  <c r="AE330" i="30"/>
  <c r="AE329" i="30"/>
  <c r="AE328" i="30"/>
  <c r="AE327" i="30"/>
  <c r="AE326" i="30"/>
  <c r="AE325" i="30"/>
  <c r="AE324" i="30"/>
  <c r="AE323" i="30"/>
  <c r="AE322" i="30"/>
  <c r="AE321" i="30"/>
  <c r="AE320" i="30"/>
  <c r="AE319" i="30"/>
  <c r="AE318" i="30"/>
  <c r="AE317" i="30"/>
  <c r="AE316" i="30"/>
  <c r="AE315" i="30"/>
  <c r="AE314" i="30"/>
  <c r="AE313" i="30"/>
  <c r="AE312" i="30"/>
  <c r="AE311" i="30"/>
  <c r="AE310" i="30"/>
  <c r="AE309" i="30"/>
  <c r="AE308" i="30"/>
  <c r="AE307" i="30"/>
  <c r="AE306" i="30"/>
  <c r="AE305" i="30"/>
  <c r="AE304" i="30"/>
  <c r="AE303" i="30"/>
  <c r="AE302" i="30"/>
  <c r="AE301" i="30"/>
  <c r="AE300" i="30"/>
  <c r="AE299" i="30"/>
  <c r="AE298" i="30"/>
  <c r="AE297" i="30"/>
  <c r="AE296" i="30"/>
  <c r="AE295" i="30"/>
  <c r="AE294" i="30"/>
  <c r="AE293" i="30"/>
  <c r="AE292" i="30"/>
  <c r="AE291" i="30"/>
  <c r="AE290" i="30"/>
  <c r="AE289" i="30"/>
  <c r="AE288" i="30"/>
  <c r="AE287" i="30"/>
  <c r="AE286" i="30"/>
  <c r="AE285" i="30"/>
  <c r="AE284" i="30"/>
  <c r="AE283" i="30"/>
  <c r="AE282" i="30"/>
  <c r="AE281" i="30"/>
  <c r="AE267" i="30"/>
  <c r="AE266" i="30"/>
  <c r="AE265" i="30"/>
  <c r="AE264" i="30"/>
  <c r="AE263" i="30"/>
  <c r="AE262" i="30"/>
  <c r="AE261" i="30"/>
  <c r="AE260" i="30"/>
  <c r="AE259" i="30"/>
  <c r="AE258" i="30"/>
  <c r="AE257" i="30"/>
  <c r="AE256" i="30"/>
  <c r="AE255" i="30"/>
  <c r="AE254" i="30"/>
  <c r="AE253" i="30"/>
  <c r="AE252" i="30"/>
  <c r="AE251" i="30"/>
  <c r="AE250" i="30"/>
  <c r="AE249" i="30"/>
  <c r="AE248" i="30"/>
  <c r="AE247" i="30"/>
  <c r="AE246" i="30"/>
  <c r="AE245" i="30"/>
  <c r="AE244" i="30"/>
  <c r="AE243" i="30"/>
  <c r="AE242" i="30"/>
  <c r="AE241" i="30"/>
  <c r="AE240" i="30"/>
  <c r="AE239" i="30"/>
  <c r="AE238" i="30"/>
  <c r="AE237" i="30"/>
  <c r="AE236" i="30"/>
  <c r="AE235" i="30"/>
  <c r="AE234" i="30"/>
  <c r="AE233" i="30"/>
  <c r="AE232" i="30"/>
  <c r="AE231" i="30"/>
  <c r="AE230" i="30"/>
  <c r="AE229" i="30"/>
  <c r="AE228" i="30"/>
  <c r="AE227" i="30"/>
  <c r="AE226" i="30"/>
  <c r="AE225" i="30"/>
  <c r="AE224" i="30"/>
  <c r="AE223" i="30"/>
  <c r="AE222" i="30"/>
  <c r="AE221" i="30"/>
  <c r="AE220" i="30"/>
  <c r="AE219" i="30"/>
  <c r="AE218" i="30"/>
  <c r="AE217" i="30"/>
  <c r="AE216" i="30"/>
  <c r="AE215" i="30"/>
  <c r="AE201" i="30"/>
  <c r="AE200" i="30"/>
  <c r="AE199" i="30"/>
  <c r="AE198" i="30"/>
  <c r="AE197" i="30"/>
  <c r="AE196" i="30"/>
  <c r="AE195" i="30"/>
  <c r="AE194" i="30"/>
  <c r="AE193" i="30"/>
  <c r="AE192" i="30"/>
  <c r="AE191" i="30"/>
  <c r="AE190" i="30"/>
  <c r="AE189" i="30"/>
  <c r="AE188" i="30"/>
  <c r="AE187" i="30"/>
  <c r="AE186" i="30"/>
  <c r="AE185" i="30"/>
  <c r="AE184" i="30"/>
  <c r="AE183" i="30"/>
  <c r="AE182" i="30"/>
  <c r="AE181" i="30"/>
  <c r="AE180" i="30"/>
  <c r="AE179" i="30"/>
  <c r="AE178" i="30"/>
  <c r="AE177" i="30"/>
  <c r="AE176" i="30"/>
  <c r="AE175" i="30"/>
  <c r="AE174" i="30"/>
  <c r="AE173" i="30"/>
  <c r="AE172" i="30"/>
  <c r="AE171" i="30"/>
  <c r="AE170" i="30"/>
  <c r="AE169" i="30"/>
  <c r="AE168" i="30"/>
  <c r="AE167" i="30"/>
  <c r="AE166" i="30"/>
  <c r="AE165" i="30"/>
  <c r="AE164" i="30"/>
  <c r="AE163" i="30"/>
  <c r="AE162" i="30"/>
  <c r="AE161" i="30"/>
  <c r="AE160" i="30"/>
  <c r="AE159" i="30"/>
  <c r="AE158" i="30"/>
  <c r="AE157" i="30"/>
  <c r="AE156" i="30"/>
  <c r="AE155" i="30"/>
  <c r="AE154" i="30"/>
  <c r="AE153" i="30"/>
  <c r="AE152" i="30"/>
  <c r="AE151" i="30"/>
  <c r="AE150" i="30"/>
  <c r="AE149" i="30"/>
  <c r="AE135" i="30"/>
  <c r="AE134" i="30"/>
  <c r="AE133" i="30"/>
  <c r="AE132" i="30"/>
  <c r="AE131" i="30"/>
  <c r="AE130" i="30"/>
  <c r="AE129" i="30"/>
  <c r="AE128" i="30"/>
  <c r="AE127" i="30"/>
  <c r="AE126" i="30"/>
  <c r="AE125" i="30"/>
  <c r="AE124" i="30"/>
  <c r="AE123" i="30"/>
  <c r="AE122" i="30"/>
  <c r="AE121" i="30"/>
  <c r="AE120" i="30"/>
  <c r="AE119" i="30"/>
  <c r="AE118" i="30"/>
  <c r="AE117" i="30"/>
  <c r="AE116" i="30"/>
  <c r="AE115" i="30"/>
  <c r="AE114" i="30"/>
  <c r="AE113" i="30"/>
  <c r="AE112" i="30"/>
  <c r="AE111" i="30"/>
  <c r="AE110" i="30"/>
  <c r="AE109" i="30"/>
  <c r="AE108" i="30"/>
  <c r="AE107" i="30"/>
  <c r="AE106" i="30"/>
  <c r="AE105" i="30"/>
  <c r="AE104" i="30"/>
  <c r="AE103" i="30"/>
  <c r="AE102" i="30"/>
  <c r="AE101" i="30"/>
  <c r="AE100" i="30"/>
  <c r="AE99" i="30"/>
  <c r="AE98" i="30"/>
  <c r="AE97" i="30"/>
  <c r="AE96" i="30"/>
  <c r="AE95" i="30"/>
  <c r="AE94" i="30"/>
  <c r="AE93" i="30"/>
  <c r="AE92" i="30"/>
  <c r="AE91" i="30"/>
  <c r="AE90" i="30"/>
  <c r="AE89" i="30"/>
  <c r="AE88" i="30"/>
  <c r="AE87" i="30"/>
  <c r="AE86" i="30"/>
  <c r="AE85" i="30"/>
  <c r="AE84" i="30"/>
  <c r="AE83" i="30"/>
  <c r="AE24" i="30"/>
  <c r="AE25" i="30"/>
  <c r="AE26" i="30"/>
  <c r="AE27" i="30"/>
  <c r="AE28" i="30"/>
  <c r="AE29" i="30"/>
  <c r="AE30" i="30"/>
  <c r="AE31" i="30"/>
  <c r="AE32" i="30"/>
  <c r="AE33" i="30"/>
  <c r="AE34" i="30"/>
  <c r="AE35" i="30"/>
  <c r="AE36" i="30"/>
  <c r="AE37" i="30"/>
  <c r="AE38" i="30"/>
  <c r="AE39" i="30"/>
  <c r="AE40" i="30"/>
  <c r="AE41" i="30"/>
  <c r="AE42" i="30"/>
  <c r="AE43" i="30"/>
  <c r="AE44" i="30"/>
  <c r="AE45" i="30"/>
  <c r="AE46" i="30"/>
  <c r="AE47" i="30"/>
  <c r="AE48" i="30"/>
  <c r="AE49" i="30"/>
  <c r="AE50" i="30"/>
  <c r="AE51" i="30"/>
  <c r="AE52" i="30"/>
  <c r="AE53" i="30"/>
  <c r="AE54" i="30"/>
  <c r="AE55" i="30"/>
  <c r="AE56" i="30"/>
  <c r="AE57" i="30"/>
  <c r="AE58" i="30"/>
  <c r="AE59" i="30"/>
  <c r="AE60" i="30"/>
  <c r="AE61" i="30"/>
  <c r="AE62" i="30"/>
  <c r="AE63" i="30"/>
  <c r="AE64" i="30"/>
  <c r="AE65" i="30"/>
  <c r="AE66" i="30"/>
  <c r="AE15" i="30"/>
  <c r="AE16" i="30"/>
  <c r="AE17" i="30"/>
  <c r="AE18" i="30"/>
  <c r="AE19" i="30"/>
  <c r="AE20" i="30"/>
  <c r="AE21" i="30"/>
  <c r="AE22" i="30"/>
  <c r="AE23" i="30"/>
  <c r="AE14" i="30"/>
  <c r="H21" i="30"/>
  <c r="V21" i="30" s="1"/>
  <c r="K148" i="50"/>
  <c r="N127" i="50"/>
  <c r="B15" i="50"/>
  <c r="P15" i="50" s="1"/>
  <c r="W128" i="47"/>
  <c r="AB136" i="30"/>
  <c r="F16" i="41" s="1"/>
  <c r="AC67" i="30"/>
  <c r="G17" i="41"/>
  <c r="AD67" i="30"/>
  <c r="G18" i="41" s="1"/>
  <c r="K156" i="50"/>
  <c r="O151" i="50"/>
  <c r="K151" i="50"/>
  <c r="O155" i="50"/>
  <c r="K146" i="50"/>
  <c r="K154" i="50"/>
  <c r="K150" i="50"/>
  <c r="G156" i="50"/>
  <c r="K153" i="50"/>
  <c r="K149" i="50"/>
  <c r="K145" i="50"/>
  <c r="K157" i="50"/>
  <c r="G145" i="50"/>
  <c r="G157" i="50" s="1"/>
  <c r="K155" i="50"/>
  <c r="K152" i="50"/>
  <c r="K147" i="50"/>
  <c r="G155" i="50"/>
  <c r="G150" i="50"/>
  <c r="C164" i="48"/>
  <c r="I144" i="44"/>
  <c r="D164" i="44" s="1"/>
  <c r="W128" i="44"/>
  <c r="C164" i="44"/>
  <c r="H66" i="30"/>
  <c r="V66" i="30"/>
  <c r="R21" i="30"/>
  <c r="T21" i="30" s="1"/>
  <c r="S21" i="30"/>
  <c r="N21" i="30"/>
  <c r="O21" i="30"/>
  <c r="J21" i="30"/>
  <c r="K21" i="30"/>
  <c r="C8" i="39"/>
  <c r="C6" i="39"/>
  <c r="P21" i="30"/>
  <c r="Q21" i="30" s="1"/>
  <c r="L21" i="30"/>
  <c r="M21" i="30" s="1"/>
  <c r="H14" i="30"/>
  <c r="N14" i="30" s="1"/>
  <c r="H15" i="30"/>
  <c r="N15" i="30"/>
  <c r="H16" i="30"/>
  <c r="H17" i="30"/>
  <c r="H18" i="30"/>
  <c r="O18" i="30"/>
  <c r="H19" i="30"/>
  <c r="N19" i="30" s="1"/>
  <c r="H20" i="30"/>
  <c r="O20" i="30"/>
  <c r="H22" i="30"/>
  <c r="N22" i="30" s="1"/>
  <c r="H23" i="30"/>
  <c r="N23" i="30"/>
  <c r="H24" i="30"/>
  <c r="H25" i="30"/>
  <c r="H26" i="30"/>
  <c r="N26" i="30"/>
  <c r="H27" i="30"/>
  <c r="N27" i="30" s="1"/>
  <c r="H28" i="30"/>
  <c r="H29" i="30"/>
  <c r="H30" i="30"/>
  <c r="N30" i="30" s="1"/>
  <c r="H31" i="30"/>
  <c r="N31" i="30"/>
  <c r="H32" i="30"/>
  <c r="H33" i="30"/>
  <c r="H34" i="30"/>
  <c r="N34" i="30"/>
  <c r="H35" i="30"/>
  <c r="N35" i="30" s="1"/>
  <c r="H36" i="30"/>
  <c r="H37" i="30"/>
  <c r="V37" i="30" s="1"/>
  <c r="H38" i="30"/>
  <c r="N38" i="30"/>
  <c r="H39" i="30"/>
  <c r="N39" i="30" s="1"/>
  <c r="H40" i="30"/>
  <c r="H41" i="30"/>
  <c r="H42" i="30"/>
  <c r="N42" i="30" s="1"/>
  <c r="H43" i="30"/>
  <c r="N43" i="30"/>
  <c r="H44" i="30"/>
  <c r="H45" i="30"/>
  <c r="H46" i="30"/>
  <c r="N46" i="30"/>
  <c r="H47" i="30"/>
  <c r="N47" i="30" s="1"/>
  <c r="H48" i="30"/>
  <c r="H49" i="30"/>
  <c r="H50" i="30"/>
  <c r="N50" i="30" s="1"/>
  <c r="H51" i="30"/>
  <c r="N51" i="30"/>
  <c r="H52" i="30"/>
  <c r="H53" i="30"/>
  <c r="H54" i="30"/>
  <c r="N54" i="30"/>
  <c r="H55" i="30"/>
  <c r="N55" i="30" s="1"/>
  <c r="H56" i="30"/>
  <c r="H57" i="30"/>
  <c r="N57" i="30" s="1"/>
  <c r="H58" i="30"/>
  <c r="N58" i="30" s="1"/>
  <c r="H60" i="30"/>
  <c r="H61" i="30"/>
  <c r="H62" i="30"/>
  <c r="N62" i="30" s="1"/>
  <c r="H63" i="30"/>
  <c r="H64" i="30"/>
  <c r="H65" i="30"/>
  <c r="H59" i="30"/>
  <c r="N59" i="30"/>
  <c r="N65" i="30"/>
  <c r="O60" i="30"/>
  <c r="N60" i="30"/>
  <c r="J66" i="30"/>
  <c r="M144" i="44"/>
  <c r="Q144" i="44" s="1"/>
  <c r="F164" i="44" s="1"/>
  <c r="W127" i="44"/>
  <c r="N63" i="30"/>
  <c r="K66" i="30"/>
  <c r="O66" i="30"/>
  <c r="K17" i="30"/>
  <c r="L66" i="30"/>
  <c r="M66" i="30" s="1"/>
  <c r="N66" i="30"/>
  <c r="K53" i="30"/>
  <c r="P66" i="30"/>
  <c r="Q66" i="30" s="1"/>
  <c r="N17" i="30"/>
  <c r="V57" i="30"/>
  <c r="V45" i="30"/>
  <c r="V33" i="30"/>
  <c r="V25" i="30"/>
  <c r="V16" i="30"/>
  <c r="J62" i="30"/>
  <c r="J25" i="30"/>
  <c r="J16" i="30"/>
  <c r="K54" i="30"/>
  <c r="K42" i="30"/>
  <c r="K34" i="30"/>
  <c r="K22" i="30"/>
  <c r="N25" i="30"/>
  <c r="V65" i="30"/>
  <c r="V56" i="30"/>
  <c r="V52" i="30"/>
  <c r="V48" i="30"/>
  <c r="V44" i="30"/>
  <c r="V40" i="30"/>
  <c r="V36" i="30"/>
  <c r="V32" i="30"/>
  <c r="V28" i="30"/>
  <c r="V24" i="30"/>
  <c r="V19" i="30"/>
  <c r="V15" i="30"/>
  <c r="J65" i="30"/>
  <c r="J56" i="30"/>
  <c r="J52" i="30"/>
  <c r="J48" i="30"/>
  <c r="J44" i="30"/>
  <c r="J40" i="30"/>
  <c r="J36" i="30"/>
  <c r="J32" i="30"/>
  <c r="J28" i="30"/>
  <c r="J24" i="30"/>
  <c r="J19" i="30"/>
  <c r="J15" i="30"/>
  <c r="K65" i="30"/>
  <c r="K57" i="30"/>
  <c r="K45" i="30"/>
  <c r="K33" i="30"/>
  <c r="K25" i="30"/>
  <c r="O16" i="30"/>
  <c r="O62" i="30"/>
  <c r="O58" i="30"/>
  <c r="O56" i="30"/>
  <c r="O54" i="30"/>
  <c r="O52" i="30"/>
  <c r="O50" i="30"/>
  <c r="O48" i="30"/>
  <c r="O46" i="30"/>
  <c r="O44" i="30"/>
  <c r="O42" i="30"/>
  <c r="O40" i="30"/>
  <c r="O38" i="30"/>
  <c r="O36" i="30"/>
  <c r="O34" i="30"/>
  <c r="O32" i="30"/>
  <c r="O30" i="30"/>
  <c r="O28" i="30"/>
  <c r="O26" i="30"/>
  <c r="O24" i="30"/>
  <c r="O22" i="30"/>
  <c r="V59" i="30"/>
  <c r="V53" i="30"/>
  <c r="V20" i="30"/>
  <c r="J53" i="30"/>
  <c r="J41" i="30"/>
  <c r="K62" i="30"/>
  <c r="K50" i="30"/>
  <c r="K38" i="30"/>
  <c r="K26" i="30"/>
  <c r="N53" i="30"/>
  <c r="N33" i="30"/>
  <c r="V60" i="30"/>
  <c r="V55" i="30"/>
  <c r="V51" i="30"/>
  <c r="V47" i="30"/>
  <c r="V43" i="30"/>
  <c r="V39" i="30"/>
  <c r="V35" i="30"/>
  <c r="V31" i="30"/>
  <c r="V27" i="30"/>
  <c r="V23" i="30"/>
  <c r="V18" i="30"/>
  <c r="V14" i="30"/>
  <c r="J59" i="30"/>
  <c r="J55" i="30"/>
  <c r="J51" i="30"/>
  <c r="J47" i="30"/>
  <c r="J43" i="30"/>
  <c r="J39" i="30"/>
  <c r="J35" i="30"/>
  <c r="J31" i="30"/>
  <c r="J27" i="30"/>
  <c r="J23" i="30"/>
  <c r="J18" i="30"/>
  <c r="J14" i="30"/>
  <c r="K64" i="30"/>
  <c r="K60" i="30"/>
  <c r="K56" i="30"/>
  <c r="K52" i="30"/>
  <c r="K48" i="30"/>
  <c r="K44" i="30"/>
  <c r="K40" i="30"/>
  <c r="K36" i="30"/>
  <c r="K32" i="30"/>
  <c r="K28" i="30"/>
  <c r="K24" i="30"/>
  <c r="K20" i="30"/>
  <c r="K16" i="30"/>
  <c r="O14" i="30"/>
  <c r="N20" i="30"/>
  <c r="N18" i="30"/>
  <c r="N16" i="30"/>
  <c r="N56" i="30"/>
  <c r="N52" i="30"/>
  <c r="N48" i="30"/>
  <c r="N44" i="30"/>
  <c r="N40" i="30"/>
  <c r="N36" i="30"/>
  <c r="N32" i="30"/>
  <c r="N28" i="30"/>
  <c r="N24" i="30"/>
  <c r="V62" i="30"/>
  <c r="V49" i="30"/>
  <c r="R37" i="30"/>
  <c r="T37" i="30" s="1"/>
  <c r="S37" i="30"/>
  <c r="J57" i="30"/>
  <c r="J45" i="30"/>
  <c r="J33" i="30"/>
  <c r="J20" i="30"/>
  <c r="K58" i="30"/>
  <c r="K46" i="30"/>
  <c r="K30" i="30"/>
  <c r="K18" i="30"/>
  <c r="N45" i="30"/>
  <c r="V64" i="30"/>
  <c r="V63" i="30"/>
  <c r="V58" i="30"/>
  <c r="V54" i="30"/>
  <c r="V50" i="30"/>
  <c r="V46" i="30"/>
  <c r="V42" i="30"/>
  <c r="V38" i="30"/>
  <c r="V34" i="30"/>
  <c r="V30" i="30"/>
  <c r="V26" i="30"/>
  <c r="V22" i="30"/>
  <c r="V17" i="30"/>
  <c r="P37" i="30"/>
  <c r="Q37" i="30" s="1"/>
  <c r="J60" i="30"/>
  <c r="J63" i="30"/>
  <c r="J58" i="30"/>
  <c r="J54" i="30"/>
  <c r="J50" i="30"/>
  <c r="J46" i="30"/>
  <c r="J42" i="30"/>
  <c r="J38" i="30"/>
  <c r="J34" i="30"/>
  <c r="J30" i="30"/>
  <c r="J26" i="30"/>
  <c r="J22" i="30"/>
  <c r="J17" i="30"/>
  <c r="K14" i="30"/>
  <c r="K63" i="30"/>
  <c r="K59" i="30"/>
  <c r="K55" i="30"/>
  <c r="K51" i="30"/>
  <c r="K47" i="30"/>
  <c r="K43" i="30"/>
  <c r="K39" i="30"/>
  <c r="K35" i="30"/>
  <c r="K31" i="30"/>
  <c r="K27" i="30"/>
  <c r="K23" i="30"/>
  <c r="K19" i="30"/>
  <c r="K15" i="30"/>
  <c r="O19" i="30"/>
  <c r="O17" i="30"/>
  <c r="O15" i="30"/>
  <c r="O65" i="30"/>
  <c r="O63" i="30"/>
  <c r="O61" i="30"/>
  <c r="O59" i="30"/>
  <c r="O57" i="30"/>
  <c r="O55" i="30"/>
  <c r="O53" i="30"/>
  <c r="O51" i="30"/>
  <c r="O49" i="30"/>
  <c r="O47" i="30"/>
  <c r="O45" i="30"/>
  <c r="O43" i="30"/>
  <c r="O41" i="30"/>
  <c r="O39" i="30"/>
  <c r="O37" i="30"/>
  <c r="O35" i="30"/>
  <c r="O33" i="30"/>
  <c r="O31" i="30"/>
  <c r="O27" i="30"/>
  <c r="O25" i="30"/>
  <c r="O23" i="30"/>
  <c r="T334" i="30"/>
  <c r="S334" i="30"/>
  <c r="R334" i="30"/>
  <c r="P333" i="30"/>
  <c r="Q333" i="30" s="1"/>
  <c r="Q334" i="30"/>
  <c r="L333" i="30"/>
  <c r="E268" i="30"/>
  <c r="E269" i="30" s="1"/>
  <c r="H220" i="30"/>
  <c r="H221" i="30"/>
  <c r="V221" i="30" s="1"/>
  <c r="H222" i="30"/>
  <c r="V222" i="30" s="1"/>
  <c r="H224" i="30"/>
  <c r="O224" i="30" s="1"/>
  <c r="H225" i="30"/>
  <c r="H226" i="30"/>
  <c r="V226" i="30" s="1"/>
  <c r="H229" i="30"/>
  <c r="H230" i="30"/>
  <c r="N230" i="30" s="1"/>
  <c r="H232" i="30"/>
  <c r="H233" i="30"/>
  <c r="V233" i="30" s="1"/>
  <c r="H236" i="30"/>
  <c r="H237" i="30"/>
  <c r="V237" i="30" s="1"/>
  <c r="H238" i="30"/>
  <c r="H240" i="30"/>
  <c r="K240" i="30" s="1"/>
  <c r="H241" i="30"/>
  <c r="H242" i="30"/>
  <c r="N242" i="30" s="1"/>
  <c r="H245" i="30"/>
  <c r="H246" i="30"/>
  <c r="O246" i="30" s="1"/>
  <c r="H248" i="30"/>
  <c r="H249" i="30"/>
  <c r="V249" i="30" s="1"/>
  <c r="H252" i="30"/>
  <c r="H253" i="30"/>
  <c r="N253" i="30" s="1"/>
  <c r="H254" i="30"/>
  <c r="H256" i="30"/>
  <c r="S256" i="30" s="1"/>
  <c r="H257" i="30"/>
  <c r="H258" i="30"/>
  <c r="V258" i="30" s="1"/>
  <c r="H261" i="30"/>
  <c r="P261" i="30" s="1"/>
  <c r="Q261" i="30" s="1"/>
  <c r="H262" i="30"/>
  <c r="O262" i="30" s="1"/>
  <c r="H264" i="30"/>
  <c r="H265" i="30"/>
  <c r="S265" i="30" s="1"/>
  <c r="H202" i="30"/>
  <c r="H153" i="30"/>
  <c r="F202" i="30"/>
  <c r="F203" i="30" s="1"/>
  <c r="H156" i="30"/>
  <c r="H157" i="30"/>
  <c r="O157" i="30" s="1"/>
  <c r="H160" i="30"/>
  <c r="N160" i="30" s="1"/>
  <c r="H161" i="30"/>
  <c r="S161" i="30" s="1"/>
  <c r="H164" i="30"/>
  <c r="H165" i="30"/>
  <c r="K165" i="30" s="1"/>
  <c r="H168" i="30"/>
  <c r="N168" i="30" s="1"/>
  <c r="H169" i="30"/>
  <c r="V169" i="30" s="1"/>
  <c r="H172" i="30"/>
  <c r="N172" i="30" s="1"/>
  <c r="H173" i="30"/>
  <c r="H176" i="30"/>
  <c r="N176" i="30" s="1"/>
  <c r="H177" i="30"/>
  <c r="V177" i="30" s="1"/>
  <c r="H180" i="30"/>
  <c r="H181" i="30"/>
  <c r="H184" i="30"/>
  <c r="O184" i="30" s="1"/>
  <c r="H185" i="30"/>
  <c r="N185" i="30" s="1"/>
  <c r="H188" i="30"/>
  <c r="H189" i="30"/>
  <c r="K189" i="30" s="1"/>
  <c r="H192" i="30"/>
  <c r="O192" i="30" s="1"/>
  <c r="H193" i="30"/>
  <c r="S193" i="30" s="1"/>
  <c r="H196" i="30"/>
  <c r="H197" i="30"/>
  <c r="H200" i="30"/>
  <c r="O200" i="30" s="1"/>
  <c r="H340" i="30"/>
  <c r="H339" i="30"/>
  <c r="H338" i="30"/>
  <c r="I334" i="30"/>
  <c r="G334" i="30"/>
  <c r="G335" i="30"/>
  <c r="F334" i="30"/>
  <c r="F335" i="30"/>
  <c r="E334" i="30"/>
  <c r="E335" i="30" s="1"/>
  <c r="D334" i="30"/>
  <c r="D335" i="30" s="1"/>
  <c r="H333" i="30"/>
  <c r="H332" i="30"/>
  <c r="H331" i="30"/>
  <c r="V331" i="30" s="1"/>
  <c r="H330" i="30"/>
  <c r="V330" i="30" s="1"/>
  <c r="H329" i="30"/>
  <c r="V329" i="30" s="1"/>
  <c r="H328" i="30"/>
  <c r="H327" i="30"/>
  <c r="N327" i="30" s="1"/>
  <c r="H326" i="30"/>
  <c r="O326" i="30" s="1"/>
  <c r="H325" i="30"/>
  <c r="N325" i="30" s="1"/>
  <c r="H324" i="30"/>
  <c r="V324" i="30"/>
  <c r="H323" i="30"/>
  <c r="V323" i="30" s="1"/>
  <c r="H322" i="30"/>
  <c r="V322" i="30"/>
  <c r="H321" i="30"/>
  <c r="V321" i="30" s="1"/>
  <c r="H320" i="30"/>
  <c r="O320" i="30" s="1"/>
  <c r="H319" i="30"/>
  <c r="H318" i="30"/>
  <c r="V318" i="30" s="1"/>
  <c r="H317" i="30"/>
  <c r="H316" i="30"/>
  <c r="N316" i="30" s="1"/>
  <c r="H315" i="30"/>
  <c r="H314" i="30"/>
  <c r="V314" i="30" s="1"/>
  <c r="H313" i="30"/>
  <c r="O313" i="30" s="1"/>
  <c r="H312" i="30"/>
  <c r="O312" i="30" s="1"/>
  <c r="H311" i="30"/>
  <c r="H310" i="30"/>
  <c r="V310" i="30" s="1"/>
  <c r="H309" i="30"/>
  <c r="H308" i="30"/>
  <c r="V308" i="30" s="1"/>
  <c r="H307" i="30"/>
  <c r="H306" i="30"/>
  <c r="V306" i="30" s="1"/>
  <c r="H305" i="30"/>
  <c r="H304" i="30"/>
  <c r="V304" i="30" s="1"/>
  <c r="H303" i="30"/>
  <c r="H302" i="30"/>
  <c r="O302" i="30" s="1"/>
  <c r="H301" i="30"/>
  <c r="H300" i="30"/>
  <c r="V300" i="30" s="1"/>
  <c r="H299" i="30"/>
  <c r="H298" i="30"/>
  <c r="V298" i="30" s="1"/>
  <c r="H297" i="30"/>
  <c r="O297" i="30" s="1"/>
  <c r="H296" i="30"/>
  <c r="V296" i="30" s="1"/>
  <c r="H295" i="30"/>
  <c r="V295" i="30"/>
  <c r="H294" i="30"/>
  <c r="V294" i="30" s="1"/>
  <c r="H293" i="30"/>
  <c r="V293" i="30" s="1"/>
  <c r="H292" i="30"/>
  <c r="V292" i="30" s="1"/>
  <c r="H291" i="30"/>
  <c r="O291" i="30" s="1"/>
  <c r="H290" i="30"/>
  <c r="V290" i="30" s="1"/>
  <c r="H289" i="30"/>
  <c r="H288" i="30"/>
  <c r="V288" i="30" s="1"/>
  <c r="H287" i="30"/>
  <c r="O287" i="30" s="1"/>
  <c r="H286" i="30"/>
  <c r="O286" i="30" s="1"/>
  <c r="V286" i="30"/>
  <c r="H285" i="30"/>
  <c r="V285" i="30" s="1"/>
  <c r="H284" i="30"/>
  <c r="V284" i="30"/>
  <c r="H283" i="30"/>
  <c r="N283" i="30" s="1"/>
  <c r="H282" i="30"/>
  <c r="V282" i="30" s="1"/>
  <c r="H281" i="30"/>
  <c r="H274" i="30"/>
  <c r="H273" i="30"/>
  <c r="H272" i="30"/>
  <c r="G268" i="30"/>
  <c r="G269" i="30"/>
  <c r="D268" i="30"/>
  <c r="D269" i="30" s="1"/>
  <c r="H267" i="30"/>
  <c r="H266" i="30"/>
  <c r="O266" i="30" s="1"/>
  <c r="H263" i="30"/>
  <c r="H260" i="30"/>
  <c r="H259" i="30"/>
  <c r="H255" i="30"/>
  <c r="O255" i="30" s="1"/>
  <c r="H251" i="30"/>
  <c r="H250" i="30"/>
  <c r="H247" i="30"/>
  <c r="H244" i="30"/>
  <c r="H243" i="30"/>
  <c r="H239" i="30"/>
  <c r="H235" i="30"/>
  <c r="O235" i="30" s="1"/>
  <c r="H234" i="30"/>
  <c r="O234" i="30" s="1"/>
  <c r="H231" i="30"/>
  <c r="H228" i="30"/>
  <c r="H227" i="30"/>
  <c r="H223" i="30"/>
  <c r="H219" i="30"/>
  <c r="H218" i="30"/>
  <c r="J253" i="30" s="1"/>
  <c r="H215" i="30"/>
  <c r="K215" i="30" s="1"/>
  <c r="H208" i="30"/>
  <c r="H207" i="30"/>
  <c r="H206" i="30"/>
  <c r="G202" i="30"/>
  <c r="G203" i="30"/>
  <c r="D202" i="30"/>
  <c r="D203" i="30" s="1"/>
  <c r="H201" i="30"/>
  <c r="J201" i="30"/>
  <c r="H199" i="30"/>
  <c r="H198" i="30"/>
  <c r="H195" i="30"/>
  <c r="K195" i="30" s="1"/>
  <c r="H194" i="30"/>
  <c r="H191" i="30"/>
  <c r="H190" i="30"/>
  <c r="O190" i="30" s="1"/>
  <c r="H187" i="30"/>
  <c r="N187" i="30" s="1"/>
  <c r="H186" i="30"/>
  <c r="H183" i="30"/>
  <c r="O183" i="30" s="1"/>
  <c r="H182" i="30"/>
  <c r="H179" i="30"/>
  <c r="O179" i="30" s="1"/>
  <c r="H178" i="30"/>
  <c r="K178" i="30" s="1"/>
  <c r="H175" i="30"/>
  <c r="H174" i="30"/>
  <c r="H171" i="30"/>
  <c r="V171" i="30" s="1"/>
  <c r="H170" i="30"/>
  <c r="O170" i="30" s="1"/>
  <c r="H167" i="30"/>
  <c r="J167" i="30" s="1"/>
  <c r="H166" i="30"/>
  <c r="H163" i="30"/>
  <c r="V163" i="30" s="1"/>
  <c r="H162" i="30"/>
  <c r="H159" i="30"/>
  <c r="H158" i="30"/>
  <c r="H155" i="30"/>
  <c r="N155" i="30" s="1"/>
  <c r="H154" i="30"/>
  <c r="H151" i="30"/>
  <c r="H150" i="30"/>
  <c r="H149" i="30"/>
  <c r="N149" i="30" s="1"/>
  <c r="I125" i="44"/>
  <c r="S136" i="44"/>
  <c r="I335" i="30"/>
  <c r="Q37" i="43"/>
  <c r="E164" i="44"/>
  <c r="N286" i="30"/>
  <c r="O298" i="30"/>
  <c r="N302" i="30"/>
  <c r="P236" i="30" s="1"/>
  <c r="Q236" i="30" s="1"/>
  <c r="N310" i="30"/>
  <c r="P244" i="30" s="1"/>
  <c r="Q244" i="30" s="1"/>
  <c r="O300" i="30"/>
  <c r="N293" i="30"/>
  <c r="V235" i="30"/>
  <c r="N235" i="30"/>
  <c r="V267" i="30"/>
  <c r="N267" i="30"/>
  <c r="O267" i="30"/>
  <c r="V200" i="30"/>
  <c r="N200" i="30"/>
  <c r="O176" i="30"/>
  <c r="V153" i="30"/>
  <c r="O153" i="30"/>
  <c r="N153" i="30"/>
  <c r="O327" i="30"/>
  <c r="S257" i="30"/>
  <c r="N167" i="30"/>
  <c r="O199" i="30"/>
  <c r="O189" i="30"/>
  <c r="V165" i="30"/>
  <c r="N261" i="30"/>
  <c r="P195" i="30" s="1"/>
  <c r="Q195" i="30" s="1"/>
  <c r="O248" i="30"/>
  <c r="O241" i="30"/>
  <c r="O293" i="30"/>
  <c r="O318" i="30"/>
  <c r="O284" i="30"/>
  <c r="O322" i="30"/>
  <c r="N295" i="30"/>
  <c r="V215" i="30"/>
  <c r="N215" i="30"/>
  <c r="S149" i="30"/>
  <c r="O215" i="30"/>
  <c r="J215" i="30"/>
  <c r="V247" i="30"/>
  <c r="N247" i="30"/>
  <c r="O247" i="30"/>
  <c r="N287" i="30"/>
  <c r="V184" i="30"/>
  <c r="N184" i="30"/>
  <c r="O160" i="30"/>
  <c r="O256" i="30"/>
  <c r="O249" i="30"/>
  <c r="V230" i="30"/>
  <c r="N224" i="30"/>
  <c r="N162" i="30"/>
  <c r="O178" i="30"/>
  <c r="V201" i="30"/>
  <c r="N201" i="30"/>
  <c r="O201" i="30"/>
  <c r="L201" i="30"/>
  <c r="M201" i="30" s="1"/>
  <c r="K201" i="30"/>
  <c r="P201" i="30"/>
  <c r="Q201" i="30" s="1"/>
  <c r="V219" i="30"/>
  <c r="O219" i="30"/>
  <c r="N219" i="30"/>
  <c r="S153" i="30" s="1"/>
  <c r="V243" i="30"/>
  <c r="N243" i="30"/>
  <c r="S177" i="30"/>
  <c r="O243" i="30"/>
  <c r="V251" i="30"/>
  <c r="N251" i="30"/>
  <c r="S185" i="30"/>
  <c r="O251" i="30"/>
  <c r="V263" i="30"/>
  <c r="N263" i="30"/>
  <c r="O263" i="30"/>
  <c r="V289" i="30"/>
  <c r="N289" i="30"/>
  <c r="P223" i="30" s="1"/>
  <c r="Q223" i="30" s="1"/>
  <c r="K333" i="30"/>
  <c r="V333" i="30"/>
  <c r="O333" i="30"/>
  <c r="N333" i="30"/>
  <c r="P267" i="30"/>
  <c r="Q267" i="30" s="1"/>
  <c r="O265" i="30"/>
  <c r="V253" i="30"/>
  <c r="N246" i="30"/>
  <c r="O240" i="30"/>
  <c r="S167" i="30"/>
  <c r="O233" i="30"/>
  <c r="S160" i="30"/>
  <c r="O226" i="30"/>
  <c r="S155" i="30"/>
  <c r="O221" i="30"/>
  <c r="O295" i="30"/>
  <c r="O331" i="30"/>
  <c r="O306" i="30"/>
  <c r="N290" i="30"/>
  <c r="P224" i="30" s="1"/>
  <c r="Q224" i="30" s="1"/>
  <c r="N298" i="30"/>
  <c r="N306" i="30"/>
  <c r="S240" i="30"/>
  <c r="N314" i="30"/>
  <c r="N322" i="30"/>
  <c r="O308" i="30"/>
  <c r="N331" i="30"/>
  <c r="V227" i="30"/>
  <c r="N227" i="30"/>
  <c r="O227" i="30"/>
  <c r="V259" i="30"/>
  <c r="N259" i="30"/>
  <c r="O259" i="30"/>
  <c r="O283" i="30"/>
  <c r="V192" i="30"/>
  <c r="N192" i="30"/>
  <c r="V168" i="30"/>
  <c r="O168" i="30"/>
  <c r="N262" i="30"/>
  <c r="V242" i="30"/>
  <c r="S227" i="30"/>
  <c r="V170" i="30"/>
  <c r="N170" i="30"/>
  <c r="V231" i="30"/>
  <c r="N231" i="30"/>
  <c r="O231" i="30"/>
  <c r="K149" i="30"/>
  <c r="O155" i="30"/>
  <c r="N163" i="30"/>
  <c r="V179" i="30"/>
  <c r="O187" i="30"/>
  <c r="N195" i="30"/>
  <c r="V223" i="30"/>
  <c r="N223" i="30"/>
  <c r="O223" i="30"/>
  <c r="V234" i="30"/>
  <c r="N234" i="30"/>
  <c r="P168" i="30" s="1"/>
  <c r="Q168" i="30" s="1"/>
  <c r="V244" i="30"/>
  <c r="N244" i="30"/>
  <c r="V255" i="30"/>
  <c r="N255" i="30"/>
  <c r="P189" i="30" s="1"/>
  <c r="Q189" i="30" s="1"/>
  <c r="V266" i="30"/>
  <c r="N266" i="30"/>
  <c r="S200" i="30" s="1"/>
  <c r="V193" i="30"/>
  <c r="V185" i="30"/>
  <c r="O185" i="30"/>
  <c r="O177" i="30"/>
  <c r="N177" i="30"/>
  <c r="N169" i="30"/>
  <c r="V161" i="30"/>
  <c r="N264" i="30"/>
  <c r="O264" i="30"/>
  <c r="V257" i="30"/>
  <c r="N257" i="30"/>
  <c r="S191" i="30" s="1"/>
  <c r="O257" i="30"/>
  <c r="V252" i="30"/>
  <c r="N252" i="30"/>
  <c r="O252" i="30"/>
  <c r="V245" i="30"/>
  <c r="N245" i="30"/>
  <c r="S179" i="30" s="1"/>
  <c r="O245" i="30"/>
  <c r="V238" i="30"/>
  <c r="O238" i="30"/>
  <c r="N238" i="30"/>
  <c r="V232" i="30"/>
  <c r="N232" i="30"/>
  <c r="O232" i="30"/>
  <c r="V225" i="30"/>
  <c r="N225" i="30"/>
  <c r="S159" i="30" s="1"/>
  <c r="O225" i="30"/>
  <c r="V220" i="30"/>
  <c r="N220" i="30"/>
  <c r="O220" i="30"/>
  <c r="P220" i="30"/>
  <c r="Q220" i="30" s="1"/>
  <c r="O289" i="30"/>
  <c r="O315" i="30"/>
  <c r="O310" i="30"/>
  <c r="O324" i="30"/>
  <c r="N284" i="30"/>
  <c r="N292" i="30"/>
  <c r="N308" i="30"/>
  <c r="N324" i="30"/>
  <c r="S258" i="30" s="1"/>
  <c r="N332" i="30"/>
  <c r="P266" i="30" s="1"/>
  <c r="Q266" i="30" s="1"/>
  <c r="S266" i="30"/>
  <c r="S219" i="30"/>
  <c r="O303" i="30"/>
  <c r="P334" i="30"/>
  <c r="J333" i="30"/>
  <c r="L267" i="30" s="1"/>
  <c r="M267" i="30" s="1"/>
  <c r="K327" i="30"/>
  <c r="K286" i="30"/>
  <c r="I268" i="30"/>
  <c r="P28" i="43" s="1"/>
  <c r="H216" i="30"/>
  <c r="V216" i="30" s="1"/>
  <c r="F268" i="30"/>
  <c r="F269" i="30" s="1"/>
  <c r="I202" i="30"/>
  <c r="I203" i="30" s="1"/>
  <c r="H217" i="30"/>
  <c r="E202" i="30"/>
  <c r="E203" i="30" s="1"/>
  <c r="H152" i="30"/>
  <c r="J281" i="30"/>
  <c r="R215" i="30" s="1"/>
  <c r="H142" i="30"/>
  <c r="H141" i="30"/>
  <c r="H140" i="30"/>
  <c r="H28" i="43"/>
  <c r="Q28" i="43"/>
  <c r="G136" i="30"/>
  <c r="G137" i="30"/>
  <c r="F136" i="30"/>
  <c r="F137" i="30"/>
  <c r="E136" i="30"/>
  <c r="E137" i="30"/>
  <c r="D136" i="30"/>
  <c r="D137" i="30" s="1"/>
  <c r="H135" i="30"/>
  <c r="H134" i="30"/>
  <c r="O134" i="30" s="1"/>
  <c r="H133" i="30"/>
  <c r="V133" i="30" s="1"/>
  <c r="H132" i="30"/>
  <c r="J132" i="30" s="1"/>
  <c r="H131" i="30"/>
  <c r="H130" i="30"/>
  <c r="H129" i="30"/>
  <c r="S129" i="30" s="1"/>
  <c r="H128" i="30"/>
  <c r="N128" i="30" s="1"/>
  <c r="H127" i="30"/>
  <c r="H126" i="30"/>
  <c r="H125" i="30"/>
  <c r="J125" i="30" s="1"/>
  <c r="H124" i="30"/>
  <c r="K124" i="30" s="1"/>
  <c r="H123" i="30"/>
  <c r="H122" i="30"/>
  <c r="V122" i="30" s="1"/>
  <c r="H121" i="30"/>
  <c r="V121" i="30" s="1"/>
  <c r="H120" i="30"/>
  <c r="H119" i="30"/>
  <c r="H118" i="30"/>
  <c r="H117" i="30"/>
  <c r="V117" i="30" s="1"/>
  <c r="H116" i="30"/>
  <c r="H115" i="30"/>
  <c r="H114" i="30"/>
  <c r="H113" i="30"/>
  <c r="O113" i="30" s="1"/>
  <c r="H112" i="30"/>
  <c r="K112" i="30" s="1"/>
  <c r="H111" i="30"/>
  <c r="H110" i="30"/>
  <c r="H109" i="30"/>
  <c r="O109" i="30" s="1"/>
  <c r="H108" i="30"/>
  <c r="N108" i="30" s="1"/>
  <c r="H107" i="30"/>
  <c r="H106" i="30"/>
  <c r="H105" i="30"/>
  <c r="O105" i="30" s="1"/>
  <c r="H104" i="30"/>
  <c r="H103" i="30"/>
  <c r="H102" i="30"/>
  <c r="V102" i="30" s="1"/>
  <c r="H101" i="30"/>
  <c r="V101" i="30" s="1"/>
  <c r="H100" i="30"/>
  <c r="O100" i="30" s="1"/>
  <c r="H99" i="30"/>
  <c r="H98" i="30"/>
  <c r="H97" i="30"/>
  <c r="V97" i="30" s="1"/>
  <c r="H96" i="30"/>
  <c r="N96" i="30" s="1"/>
  <c r="H95" i="30"/>
  <c r="H94" i="30"/>
  <c r="H93" i="30"/>
  <c r="V93" i="30" s="1"/>
  <c r="H92" i="30"/>
  <c r="V92" i="30" s="1"/>
  <c r="H91" i="30"/>
  <c r="H90" i="30"/>
  <c r="N90" i="30" s="1"/>
  <c r="H89" i="30"/>
  <c r="S89" i="30" s="1"/>
  <c r="H88" i="30"/>
  <c r="H87" i="30"/>
  <c r="H86" i="30"/>
  <c r="N86" i="30" s="1"/>
  <c r="H85" i="30"/>
  <c r="O85" i="30" s="1"/>
  <c r="H84" i="30"/>
  <c r="H83" i="30"/>
  <c r="H73" i="30"/>
  <c r="H72" i="30"/>
  <c r="H71" i="30"/>
  <c r="G20" i="43"/>
  <c r="E67" i="30"/>
  <c r="E68" i="30" s="1"/>
  <c r="F67" i="30"/>
  <c r="F68" i="30" s="1"/>
  <c r="G67" i="30"/>
  <c r="G68" i="30" s="1"/>
  <c r="D67" i="30"/>
  <c r="D68" i="30" s="1"/>
  <c r="G12" i="30"/>
  <c r="Z12" i="30" s="1"/>
  <c r="AD12" i="30" s="1"/>
  <c r="F12" i="30"/>
  <c r="Y12" i="30"/>
  <c r="AC12" i="30" s="1"/>
  <c r="E12" i="30"/>
  <c r="X12" i="30" s="1"/>
  <c r="AB12" i="30" s="1"/>
  <c r="S136" i="46"/>
  <c r="S134" i="46"/>
  <c r="P232" i="30"/>
  <c r="Q232" i="30" s="1"/>
  <c r="I269" i="30"/>
  <c r="P37" i="43"/>
  <c r="P200" i="30"/>
  <c r="Q200" i="30" s="1"/>
  <c r="H17" i="43"/>
  <c r="P256" i="30"/>
  <c r="Q256" i="30" s="1"/>
  <c r="S134" i="30"/>
  <c r="P229" i="30"/>
  <c r="Q229" i="30" s="1"/>
  <c r="P265" i="30"/>
  <c r="Q265" i="30" s="1"/>
  <c r="K199" i="30"/>
  <c r="P225" i="30"/>
  <c r="Q225" i="30" s="1"/>
  <c r="N89" i="30"/>
  <c r="S20" i="30"/>
  <c r="R20" i="30"/>
  <c r="T20" i="30" s="1"/>
  <c r="R28" i="30"/>
  <c r="O97" i="30"/>
  <c r="S28" i="30"/>
  <c r="N109" i="30"/>
  <c r="S40" i="30"/>
  <c r="R40" i="30"/>
  <c r="T40" i="30" s="1"/>
  <c r="S48" i="30"/>
  <c r="O117" i="30"/>
  <c r="R48" i="30"/>
  <c r="N125" i="30"/>
  <c r="S56" i="30"/>
  <c r="R56" i="30"/>
  <c r="O125" i="30"/>
  <c r="J255" i="30"/>
  <c r="S17" i="30"/>
  <c r="R17" i="30"/>
  <c r="T17" i="30" s="1"/>
  <c r="V94" i="30"/>
  <c r="R25" i="30"/>
  <c r="T25" i="30" s="1"/>
  <c r="O94" i="30"/>
  <c r="S25" i="30"/>
  <c r="O98" i="30"/>
  <c r="S29" i="30"/>
  <c r="S102" i="30"/>
  <c r="R33" i="30"/>
  <c r="T33" i="30" s="1"/>
  <c r="O102" i="30"/>
  <c r="S33" i="30"/>
  <c r="O106" i="30"/>
  <c r="V110" i="30"/>
  <c r="N110" i="30"/>
  <c r="S41" i="30"/>
  <c r="O110" i="30"/>
  <c r="R41" i="30"/>
  <c r="V114" i="30"/>
  <c r="S45" i="30"/>
  <c r="R45" i="30"/>
  <c r="T45" i="30" s="1"/>
  <c r="N118" i="30"/>
  <c r="S49" i="30"/>
  <c r="O118" i="30"/>
  <c r="R49" i="30"/>
  <c r="T49" i="30" s="1"/>
  <c r="S118" i="30"/>
  <c r="N122" i="30"/>
  <c r="S53" i="30"/>
  <c r="R53" i="30"/>
  <c r="T53" i="30" s="1"/>
  <c r="V126" i="30"/>
  <c r="S57" i="30"/>
  <c r="O126" i="30"/>
  <c r="R57" i="30"/>
  <c r="N130" i="30"/>
  <c r="V134" i="30"/>
  <c r="P134" i="30"/>
  <c r="Q134" i="30" s="1"/>
  <c r="N134" i="30"/>
  <c r="S199" i="30"/>
  <c r="J232" i="30"/>
  <c r="J244" i="30"/>
  <c r="S105" i="30"/>
  <c r="J194" i="30"/>
  <c r="K242" i="30"/>
  <c r="P193" i="30"/>
  <c r="Q193" i="30" s="1"/>
  <c r="J219" i="30"/>
  <c r="R153" i="30" s="1"/>
  <c r="K247" i="30"/>
  <c r="P227" i="30"/>
  <c r="Q227" i="30" s="1"/>
  <c r="K241" i="30"/>
  <c r="S110" i="30"/>
  <c r="J200" i="30"/>
  <c r="R134" i="30" s="1"/>
  <c r="T134" i="30" s="1"/>
  <c r="P160" i="30"/>
  <c r="Q160" i="30" s="1"/>
  <c r="V85" i="30"/>
  <c r="R16" i="30"/>
  <c r="S16" i="30"/>
  <c r="R32" i="30"/>
  <c r="N101" i="30"/>
  <c r="S32" i="30"/>
  <c r="O216" i="30"/>
  <c r="J225" i="30"/>
  <c r="J264" i="30"/>
  <c r="V83" i="30"/>
  <c r="N83" i="30"/>
  <c r="O83" i="30"/>
  <c r="K83" i="30"/>
  <c r="L83" i="30"/>
  <c r="M83" i="30" s="1"/>
  <c r="J83" i="30"/>
  <c r="V91" i="30"/>
  <c r="O91" i="30"/>
  <c r="R22" i="30"/>
  <c r="T22" i="30" s="1"/>
  <c r="N91" i="30"/>
  <c r="S22" i="30"/>
  <c r="V99" i="30"/>
  <c r="N99" i="30"/>
  <c r="S30" i="30"/>
  <c r="O99" i="30"/>
  <c r="K99" i="30"/>
  <c r="R30" i="30"/>
  <c r="T30" i="30" s="1"/>
  <c r="V107" i="30"/>
  <c r="N107" i="30"/>
  <c r="S38" i="30"/>
  <c r="O107" i="30"/>
  <c r="R38" i="30"/>
  <c r="V115" i="30"/>
  <c r="N115" i="30"/>
  <c r="S46" i="30"/>
  <c r="O115" i="30"/>
  <c r="R46" i="30"/>
  <c r="T46" i="30" s="1"/>
  <c r="V123" i="30"/>
  <c r="N123" i="30"/>
  <c r="S54" i="30"/>
  <c r="J123" i="30"/>
  <c r="R54" i="30"/>
  <c r="T54" i="30" s="1"/>
  <c r="O123" i="30"/>
  <c r="V127" i="30"/>
  <c r="S127" i="30"/>
  <c r="R58" i="30"/>
  <c r="T58" i="30" s="1"/>
  <c r="O127" i="30"/>
  <c r="N127" i="30"/>
  <c r="S58" i="30"/>
  <c r="V135" i="30"/>
  <c r="N135" i="30"/>
  <c r="J135" i="30"/>
  <c r="O135" i="30"/>
  <c r="L135" i="30"/>
  <c r="M135" i="30" s="1"/>
  <c r="K135" i="30"/>
  <c r="P135" i="30"/>
  <c r="Q135" i="30"/>
  <c r="O152" i="30"/>
  <c r="P240" i="30"/>
  <c r="Q240" i="30" s="1"/>
  <c r="J252" i="30"/>
  <c r="K185" i="30"/>
  <c r="J223" i="30"/>
  <c r="K226" i="30"/>
  <c r="P255" i="30"/>
  <c r="Q255" i="30" s="1"/>
  <c r="S255" i="30"/>
  <c r="K224" i="30"/>
  <c r="K184" i="30"/>
  <c r="P219" i="30"/>
  <c r="Q219" i="30" s="1"/>
  <c r="K222" i="30"/>
  <c r="J153" i="30"/>
  <c r="R87" i="30" s="1"/>
  <c r="T87" i="30" s="1"/>
  <c r="S24" i="30"/>
  <c r="R24" i="30"/>
  <c r="T24" i="30" s="1"/>
  <c r="J105" i="30"/>
  <c r="R36" i="30"/>
  <c r="N105" i="30"/>
  <c r="S36" i="30"/>
  <c r="S44" i="30"/>
  <c r="R44" i="30"/>
  <c r="T44" i="30" s="1"/>
  <c r="S52" i="30"/>
  <c r="R52" i="30"/>
  <c r="T52" i="30" s="1"/>
  <c r="O129" i="30"/>
  <c r="V217" i="30"/>
  <c r="N217" i="30"/>
  <c r="J217" i="30"/>
  <c r="O217" i="30"/>
  <c r="P217" i="30"/>
  <c r="Q217" i="30" s="1"/>
  <c r="K217" i="30"/>
  <c r="V87" i="30"/>
  <c r="J87" i="30"/>
  <c r="R18" i="30"/>
  <c r="T18" i="30" s="1"/>
  <c r="O87" i="30"/>
  <c r="P87" i="30"/>
  <c r="Q87" i="30" s="1"/>
  <c r="N87" i="30"/>
  <c r="S18" i="30"/>
  <c r="V95" i="30"/>
  <c r="S95" i="30"/>
  <c r="N95" i="30"/>
  <c r="S26" i="30"/>
  <c r="O95" i="30"/>
  <c r="P95" i="30"/>
  <c r="Q95" i="30" s="1"/>
  <c r="R26" i="30"/>
  <c r="T26" i="30" s="1"/>
  <c r="V103" i="30"/>
  <c r="N103" i="30"/>
  <c r="S34" i="30"/>
  <c r="O103" i="30"/>
  <c r="R34" i="30"/>
  <c r="T34" i="30" s="1"/>
  <c r="V111" i="30"/>
  <c r="S111" i="30"/>
  <c r="N111" i="30"/>
  <c r="S42" i="30"/>
  <c r="O111" i="30"/>
  <c r="P111" i="30"/>
  <c r="Q111" i="30" s="1"/>
  <c r="J111" i="30"/>
  <c r="R42" i="30"/>
  <c r="T42" i="30" s="1"/>
  <c r="V119" i="30"/>
  <c r="N119" i="30"/>
  <c r="S50" i="30"/>
  <c r="R50" i="30"/>
  <c r="T50" i="30" s="1"/>
  <c r="O119" i="30"/>
  <c r="P119" i="30"/>
  <c r="Q119" i="30" s="1"/>
  <c r="V131" i="30"/>
  <c r="N131" i="30"/>
  <c r="K131" i="30"/>
  <c r="O131" i="30"/>
  <c r="R15" i="30"/>
  <c r="T15" i="30" s="1"/>
  <c r="R19" i="30"/>
  <c r="T19" i="30" s="1"/>
  <c r="S19" i="30"/>
  <c r="S23" i="30"/>
  <c r="R23" i="30"/>
  <c r="S27" i="30"/>
  <c r="J96" i="30"/>
  <c r="R27" i="30"/>
  <c r="T27" i="30" s="1"/>
  <c r="S31" i="30"/>
  <c r="R31" i="30"/>
  <c r="T31" i="30" s="1"/>
  <c r="V104" i="30"/>
  <c r="S35" i="30"/>
  <c r="R35" i="30"/>
  <c r="T35" i="30" s="1"/>
  <c r="S39" i="30"/>
  <c r="J108" i="30"/>
  <c r="R39" i="30"/>
  <c r="S43" i="30"/>
  <c r="R43" i="30"/>
  <c r="T43" i="30" s="1"/>
  <c r="S47" i="30"/>
  <c r="R47" i="30"/>
  <c r="T47" i="30" s="1"/>
  <c r="S51" i="30"/>
  <c r="R51" i="30"/>
  <c r="T51" i="30" s="1"/>
  <c r="N124" i="30"/>
  <c r="S55" i="30"/>
  <c r="J124" i="30"/>
  <c r="R55" i="30"/>
  <c r="T55" i="30" s="1"/>
  <c r="R59" i="30"/>
  <c r="T59" i="30" s="1"/>
  <c r="S59" i="30"/>
  <c r="K220" i="30"/>
  <c r="S119" i="30"/>
  <c r="P127" i="30"/>
  <c r="Q127" i="30" s="1"/>
  <c r="K244" i="30"/>
  <c r="S113" i="30"/>
  <c r="S126" i="30"/>
  <c r="K162" i="30"/>
  <c r="J241" i="30"/>
  <c r="S87" i="30"/>
  <c r="K200" i="30"/>
  <c r="P177" i="30"/>
  <c r="Q177" i="30" s="1"/>
  <c r="D279" i="30"/>
  <c r="W279" i="30" s="1"/>
  <c r="AA279" i="30" s="1"/>
  <c r="D213" i="30"/>
  <c r="W213" i="30" s="1"/>
  <c r="AA213" i="30" s="1"/>
  <c r="D147" i="30"/>
  <c r="E279" i="30"/>
  <c r="X279" i="30" s="1"/>
  <c r="AB279" i="30" s="1"/>
  <c r="E147" i="30"/>
  <c r="X147" i="30" s="1"/>
  <c r="AB147" i="30"/>
  <c r="F279" i="30"/>
  <c r="Y279" i="30"/>
  <c r="AC279" i="30" s="1"/>
  <c r="F213" i="30"/>
  <c r="Y213" i="30" s="1"/>
  <c r="AC213" i="30"/>
  <c r="F147" i="30"/>
  <c r="Y147" i="30"/>
  <c r="AC147" i="30" s="1"/>
  <c r="G279" i="30"/>
  <c r="Z279" i="30" s="1"/>
  <c r="AD279" i="30"/>
  <c r="G213" i="30"/>
  <c r="Z213" i="30" s="1"/>
  <c r="AD213" i="30" s="1"/>
  <c r="H203" i="30"/>
  <c r="O24" i="43" s="1"/>
  <c r="I137" i="30"/>
  <c r="D81" i="30"/>
  <c r="W81" i="30" s="1"/>
  <c r="AA81" i="30" s="1"/>
  <c r="G81" i="30"/>
  <c r="Z81" i="30" s="1"/>
  <c r="AD81" i="30" s="1"/>
  <c r="F81" i="30"/>
  <c r="Y81" i="30"/>
  <c r="AC81" i="30" s="1"/>
  <c r="E81" i="30"/>
  <c r="X81" i="30" s="1"/>
  <c r="AB81" i="30" s="1"/>
  <c r="H68" i="30"/>
  <c r="G18" i="43" s="1"/>
  <c r="R65" i="30"/>
  <c r="T65" i="30" s="1"/>
  <c r="L65" i="30"/>
  <c r="M65" i="30" s="1"/>
  <c r="R61" i="30"/>
  <c r="T61" i="30" s="1"/>
  <c r="L61" i="30"/>
  <c r="M61" i="30" s="1"/>
  <c r="R64" i="30"/>
  <c r="T64" i="30" s="1"/>
  <c r="L64" i="30"/>
  <c r="M64" i="30" s="1"/>
  <c r="S63" i="30"/>
  <c r="P63" i="30"/>
  <c r="Q63" i="30" s="1"/>
  <c r="R62" i="30"/>
  <c r="T62" i="30" s="1"/>
  <c r="L62" i="30"/>
  <c r="M62" i="30" s="1"/>
  <c r="R63" i="30"/>
  <c r="T63" i="30" s="1"/>
  <c r="L63" i="30"/>
  <c r="M63" i="30" s="1"/>
  <c r="R60" i="30"/>
  <c r="T60" i="30" s="1"/>
  <c r="L60" i="30"/>
  <c r="M60" i="30" s="1"/>
  <c r="S65" i="30"/>
  <c r="P65" i="30"/>
  <c r="Q65" i="30"/>
  <c r="S61" i="30"/>
  <c r="P61" i="30"/>
  <c r="Q61" i="30" s="1"/>
  <c r="S64" i="30"/>
  <c r="P64" i="30"/>
  <c r="Q64" i="30" s="1"/>
  <c r="S62" i="30"/>
  <c r="P62" i="30"/>
  <c r="Q62" i="30" s="1"/>
  <c r="S60" i="30"/>
  <c r="P60" i="30"/>
  <c r="Q60" i="30" s="1"/>
  <c r="T32" i="30"/>
  <c r="T39" i="30"/>
  <c r="T57" i="30"/>
  <c r="T41" i="30"/>
  <c r="T28" i="30"/>
  <c r="P16" i="30"/>
  <c r="Q16" i="30" s="1"/>
  <c r="T23" i="30"/>
  <c r="T38" i="30"/>
  <c r="S15" i="30"/>
  <c r="P15" i="30"/>
  <c r="Q15" i="30" s="1"/>
  <c r="S14" i="30"/>
  <c r="P14" i="30"/>
  <c r="Q14" i="30" s="1"/>
  <c r="T16" i="30"/>
  <c r="T48" i="30"/>
  <c r="T36" i="30"/>
  <c r="L14" i="30"/>
  <c r="M14" i="30" s="1"/>
  <c r="T56" i="30"/>
  <c r="W147" i="30"/>
  <c r="AA147" i="30" s="1"/>
  <c r="P17" i="30"/>
  <c r="Q17" i="30" s="1"/>
  <c r="O31" i="58"/>
  <c r="P18" i="30"/>
  <c r="Q18" i="30" s="1"/>
  <c r="L15" i="30"/>
  <c r="M15" i="30" s="1"/>
  <c r="H31" i="43"/>
  <c r="I31" i="43" s="1"/>
  <c r="H29" i="43"/>
  <c r="I29" i="43" s="1"/>
  <c r="P19" i="30"/>
  <c r="Q19" i="30" s="1"/>
  <c r="L16" i="30"/>
  <c r="M16" i="30" s="1"/>
  <c r="P20" i="30"/>
  <c r="Q20" i="30"/>
  <c r="L18" i="30"/>
  <c r="M18" i="30" s="1"/>
  <c r="L17" i="30"/>
  <c r="M17" i="30" s="1"/>
  <c r="P22" i="30"/>
  <c r="Q22" i="30" s="1"/>
  <c r="L19" i="30"/>
  <c r="M19" i="30" s="1"/>
  <c r="P23" i="30"/>
  <c r="Q23" i="30" s="1"/>
  <c r="L20" i="30"/>
  <c r="M20" i="30" s="1"/>
  <c r="P24" i="30"/>
  <c r="Q24" i="30" s="1"/>
  <c r="B71" i="30"/>
  <c r="P25" i="30"/>
  <c r="Q25" i="30" s="1"/>
  <c r="L22" i="30"/>
  <c r="M22" i="30" s="1"/>
  <c r="I68" i="30"/>
  <c r="G29" i="43"/>
  <c r="R146" i="15"/>
  <c r="R147" i="15"/>
  <c r="R157" i="15" s="1"/>
  <c r="R148" i="15"/>
  <c r="R149" i="15"/>
  <c r="R150" i="15"/>
  <c r="R151" i="15"/>
  <c r="B151" i="15" s="1"/>
  <c r="R152" i="15"/>
  <c r="R153" i="15"/>
  <c r="R154" i="15"/>
  <c r="R155" i="15"/>
  <c r="R156" i="15"/>
  <c r="R145" i="15"/>
  <c r="F165" i="15" s="1"/>
  <c r="F166" i="15" s="1"/>
  <c r="N146" i="15"/>
  <c r="N147" i="15"/>
  <c r="N148" i="15"/>
  <c r="N149" i="15"/>
  <c r="B149" i="15" s="1"/>
  <c r="N150" i="15"/>
  <c r="N151" i="15"/>
  <c r="N152" i="15"/>
  <c r="N153" i="15"/>
  <c r="N154" i="15"/>
  <c r="N155" i="15"/>
  <c r="N156" i="15"/>
  <c r="N145" i="15"/>
  <c r="E165" i="15" s="1"/>
  <c r="E166" i="15" s="1"/>
  <c r="E167" i="15" s="1"/>
  <c r="J146" i="15"/>
  <c r="J147" i="15"/>
  <c r="J148" i="15"/>
  <c r="J149" i="15"/>
  <c r="J150" i="15"/>
  <c r="J151" i="15"/>
  <c r="J152" i="15"/>
  <c r="J153" i="15"/>
  <c r="J154" i="15"/>
  <c r="J155" i="15"/>
  <c r="J156" i="15"/>
  <c r="J145" i="15"/>
  <c r="F146" i="15"/>
  <c r="C166" i="15" s="1"/>
  <c r="C167" i="15" s="1"/>
  <c r="C168" i="15" s="1"/>
  <c r="C169" i="15" s="1"/>
  <c r="C170" i="15" s="1"/>
  <c r="C171" i="15" s="1"/>
  <c r="C172" i="15" s="1"/>
  <c r="C173" i="15" s="1"/>
  <c r="F147" i="15"/>
  <c r="F148" i="15"/>
  <c r="F149" i="15"/>
  <c r="F150" i="15"/>
  <c r="F151" i="15"/>
  <c r="F152" i="15"/>
  <c r="F153" i="15"/>
  <c r="F154" i="15"/>
  <c r="F155" i="15"/>
  <c r="F156" i="15"/>
  <c r="B156" i="15" s="1"/>
  <c r="F145" i="15"/>
  <c r="C165" i="15" s="1"/>
  <c r="C126" i="15"/>
  <c r="C127" i="15"/>
  <c r="C128" i="15"/>
  <c r="B168" i="15" s="1"/>
  <c r="C129" i="15"/>
  <c r="M129" i="15"/>
  <c r="C130" i="15"/>
  <c r="C131" i="15"/>
  <c r="F131" i="15" s="1"/>
  <c r="C132" i="15"/>
  <c r="C133" i="15"/>
  <c r="C134" i="15"/>
  <c r="C135" i="15"/>
  <c r="I135" i="15" s="1"/>
  <c r="S135" i="15" s="1"/>
  <c r="C136" i="15"/>
  <c r="I136" i="15" s="1"/>
  <c r="C125" i="15"/>
  <c r="I11" i="15"/>
  <c r="P75" i="15" s="1"/>
  <c r="C11" i="15"/>
  <c r="C2" i="15" s="1"/>
  <c r="C9" i="15"/>
  <c r="A15" i="15" s="1"/>
  <c r="C7" i="15"/>
  <c r="A14" i="15" s="1"/>
  <c r="R138" i="6"/>
  <c r="R139" i="6"/>
  <c r="N138" i="6"/>
  <c r="J138" i="6"/>
  <c r="D157" i="6" s="1"/>
  <c r="F138" i="6"/>
  <c r="C130" i="6"/>
  <c r="L126" i="6"/>
  <c r="F126" i="6"/>
  <c r="C128" i="6"/>
  <c r="I128" i="6" s="1"/>
  <c r="Q128" i="6" s="1"/>
  <c r="C119" i="6"/>
  <c r="B164" i="6" s="1"/>
  <c r="C120" i="6"/>
  <c r="C121" i="6"/>
  <c r="F121" i="6" s="1"/>
  <c r="C123" i="6"/>
  <c r="B161" i="6" s="1"/>
  <c r="C124" i="6"/>
  <c r="C125" i="6"/>
  <c r="L125" i="6" s="1"/>
  <c r="C129" i="6"/>
  <c r="O26" i="13"/>
  <c r="M100" i="52"/>
  <c r="N26" i="13"/>
  <c r="L100" i="52"/>
  <c r="N25" i="13"/>
  <c r="O25" i="13"/>
  <c r="G93" i="43" s="1"/>
  <c r="O11" i="13"/>
  <c r="N11" i="13"/>
  <c r="O128" i="6"/>
  <c r="M127" i="15"/>
  <c r="L124" i="6"/>
  <c r="L120" i="6"/>
  <c r="G94" i="43"/>
  <c r="O129" i="6"/>
  <c r="B160" i="6"/>
  <c r="O130" i="6"/>
  <c r="M14" i="15"/>
  <c r="P135" i="15"/>
  <c r="B169" i="15"/>
  <c r="P136" i="15"/>
  <c r="B175" i="15"/>
  <c r="I134" i="15"/>
  <c r="B176" i="15"/>
  <c r="M99" i="52"/>
  <c r="L99" i="52"/>
  <c r="O87" i="13"/>
  <c r="M85" i="52"/>
  <c r="M105" i="52"/>
  <c r="M152" i="52" s="1"/>
  <c r="N87" i="13"/>
  <c r="L85" i="52"/>
  <c r="L105" i="52" s="1"/>
  <c r="L119" i="6"/>
  <c r="A141" i="15"/>
  <c r="P26" i="30"/>
  <c r="Q26" i="30" s="1"/>
  <c r="L23" i="30"/>
  <c r="M23" i="30" s="1"/>
  <c r="P14" i="15"/>
  <c r="L121" i="6"/>
  <c r="F124" i="6"/>
  <c r="F120" i="6"/>
  <c r="F122" i="6"/>
  <c r="I15" i="15"/>
  <c r="F125" i="6"/>
  <c r="A161" i="15"/>
  <c r="A120" i="15"/>
  <c r="O33" i="13"/>
  <c r="M156" i="52" s="1"/>
  <c r="M174" i="52" s="1"/>
  <c r="M188" i="52" s="1"/>
  <c r="N69" i="13"/>
  <c r="N33" i="13"/>
  <c r="L156" i="52" s="1"/>
  <c r="L174" i="52" s="1"/>
  <c r="O69" i="13"/>
  <c r="N51" i="13"/>
  <c r="O51" i="13"/>
  <c r="F127" i="15"/>
  <c r="F129" i="15"/>
  <c r="F135" i="15"/>
  <c r="D165" i="15"/>
  <c r="M130" i="15"/>
  <c r="F130" i="15"/>
  <c r="M134" i="15"/>
  <c r="M128" i="15"/>
  <c r="M132" i="15"/>
  <c r="F157" i="15"/>
  <c r="G152" i="15" s="1"/>
  <c r="G132" i="15" s="1"/>
  <c r="F128" i="15"/>
  <c r="F136" i="15"/>
  <c r="B145" i="15"/>
  <c r="L128" i="6"/>
  <c r="F130" i="6"/>
  <c r="L130" i="6"/>
  <c r="F129" i="6"/>
  <c r="L129" i="6"/>
  <c r="K11" i="13"/>
  <c r="K51" i="13" s="1"/>
  <c r="N139" i="6"/>
  <c r="C8" i="6"/>
  <c r="B156" i="6" s="1"/>
  <c r="C6" i="6"/>
  <c r="A85" i="6" s="1"/>
  <c r="M101" i="13"/>
  <c r="L101" i="13"/>
  <c r="Q82" i="43" s="1"/>
  <c r="K101" i="13"/>
  <c r="J101" i="13"/>
  <c r="Q74" i="43" s="1"/>
  <c r="I101" i="13"/>
  <c r="Q70" i="43" s="1"/>
  <c r="H101" i="13"/>
  <c r="Q66" i="43" s="1"/>
  <c r="M83" i="13"/>
  <c r="P86" i="43" s="1"/>
  <c r="L83" i="13"/>
  <c r="K83" i="13"/>
  <c r="P78" i="43" s="1"/>
  <c r="J83" i="13"/>
  <c r="P74" i="43" s="1"/>
  <c r="I83" i="13"/>
  <c r="P70" i="43" s="1"/>
  <c r="H83" i="13"/>
  <c r="P66" i="43" s="1"/>
  <c r="M65" i="13"/>
  <c r="L65" i="13"/>
  <c r="O82" i="43"/>
  <c r="K65" i="13"/>
  <c r="O78" i="43" s="1"/>
  <c r="J65" i="13"/>
  <c r="O74" i="43"/>
  <c r="I65" i="13"/>
  <c r="O70" i="43" s="1"/>
  <c r="H65" i="13"/>
  <c r="O66" i="43"/>
  <c r="M47" i="13"/>
  <c r="L47" i="13"/>
  <c r="L82" i="43" s="1"/>
  <c r="K47" i="13"/>
  <c r="J47" i="13"/>
  <c r="H170" i="52" s="1"/>
  <c r="I47" i="13"/>
  <c r="H47" i="13"/>
  <c r="L66" i="43" s="1"/>
  <c r="M26" i="13"/>
  <c r="K100" i="52" s="1"/>
  <c r="L26" i="13"/>
  <c r="J100" i="52" s="1"/>
  <c r="K26" i="13"/>
  <c r="I100" i="52" s="1"/>
  <c r="J26" i="13"/>
  <c r="H100" i="52" s="1"/>
  <c r="I26" i="13"/>
  <c r="G100" i="52" s="1"/>
  <c r="H26" i="13"/>
  <c r="F100" i="52" s="1"/>
  <c r="H11" i="13"/>
  <c r="I11" i="13"/>
  <c r="J11" i="13"/>
  <c r="J69" i="13" s="1"/>
  <c r="L11" i="13"/>
  <c r="J85" i="52" s="1"/>
  <c r="J105" i="52" s="1"/>
  <c r="J150" i="52" s="1"/>
  <c r="M11" i="13"/>
  <c r="I25" i="13"/>
  <c r="G99" i="52" s="1"/>
  <c r="B11" i="13"/>
  <c r="J31" i="43"/>
  <c r="J29" i="43"/>
  <c r="M150" i="52"/>
  <c r="M128" i="52"/>
  <c r="M145" i="52"/>
  <c r="M133" i="52"/>
  <c r="M124" i="52"/>
  <c r="M132" i="52"/>
  <c r="M141" i="52"/>
  <c r="M149" i="52"/>
  <c r="M125" i="52"/>
  <c r="M143" i="52"/>
  <c r="M142" i="52"/>
  <c r="M126" i="52"/>
  <c r="M122" i="52"/>
  <c r="M139" i="52" s="1"/>
  <c r="M111" i="52"/>
  <c r="M107" i="52"/>
  <c r="M108" i="52"/>
  <c r="M116" i="52"/>
  <c r="M109" i="52"/>
  <c r="M117" i="52"/>
  <c r="Q86" i="43"/>
  <c r="G170" i="52"/>
  <c r="L70" i="43"/>
  <c r="H85" i="52"/>
  <c r="H105" i="52" s="1"/>
  <c r="H152" i="52" s="1"/>
  <c r="I87" i="13"/>
  <c r="G85" i="52"/>
  <c r="G105" i="52" s="1"/>
  <c r="I170" i="52"/>
  <c r="L78" i="43"/>
  <c r="I94" i="43"/>
  <c r="J94" i="43"/>
  <c r="O27" i="13"/>
  <c r="M101" i="52" s="1"/>
  <c r="G11" i="13"/>
  <c r="E85" i="52" s="1"/>
  <c r="E156" i="52" s="1"/>
  <c r="F170" i="52"/>
  <c r="J170" i="52"/>
  <c r="O86" i="43"/>
  <c r="K69" i="13"/>
  <c r="P27" i="30"/>
  <c r="Q27" i="30" s="1"/>
  <c r="L24" i="30"/>
  <c r="M24" i="30" s="1"/>
  <c r="G156" i="15"/>
  <c r="G136" i="15" s="1"/>
  <c r="G147" i="15"/>
  <c r="G127" i="15" s="1"/>
  <c r="M33" i="13"/>
  <c r="K156" i="52" s="1"/>
  <c r="K174" i="52" s="1"/>
  <c r="I69" i="13"/>
  <c r="I33" i="13"/>
  <c r="G156" i="52" s="1"/>
  <c r="G174" i="52" s="1"/>
  <c r="L33" i="13"/>
  <c r="J156" i="52"/>
  <c r="J174" i="52" s="1"/>
  <c r="L51" i="13"/>
  <c r="L87" i="13"/>
  <c r="I51" i="13"/>
  <c r="B33" i="13"/>
  <c r="G33" i="13" s="1"/>
  <c r="K25" i="13"/>
  <c r="J25" i="13"/>
  <c r="M25" i="13"/>
  <c r="L25" i="13"/>
  <c r="H25" i="13"/>
  <c r="F99" i="52"/>
  <c r="J122" i="52"/>
  <c r="J139" i="52" s="1"/>
  <c r="J118" i="52"/>
  <c r="H93" i="43"/>
  <c r="I93" i="43"/>
  <c r="J93" i="43"/>
  <c r="I99" i="52"/>
  <c r="K99" i="52"/>
  <c r="J99" i="52"/>
  <c r="P28" i="30"/>
  <c r="Q28" i="30" s="1"/>
  <c r="L25" i="30"/>
  <c r="M25" i="30" s="1"/>
  <c r="B51" i="13"/>
  <c r="G51" i="13" s="1"/>
  <c r="P29" i="30"/>
  <c r="Q29" i="30" s="1"/>
  <c r="L26" i="30"/>
  <c r="M26" i="30" s="1"/>
  <c r="S136" i="15"/>
  <c r="P30" i="30"/>
  <c r="Q30" i="30"/>
  <c r="L27" i="30"/>
  <c r="M27" i="30" s="1"/>
  <c r="P31" i="30"/>
  <c r="Q31" i="30" s="1"/>
  <c r="L28" i="30"/>
  <c r="M28" i="30" s="1"/>
  <c r="P32" i="30"/>
  <c r="Q32" i="30" s="1"/>
  <c r="L29" i="30"/>
  <c r="M29" i="30" s="1"/>
  <c r="P33" i="30"/>
  <c r="Q33" i="30" s="1"/>
  <c r="L30" i="30"/>
  <c r="M30" i="30" s="1"/>
  <c r="P85" i="6"/>
  <c r="K118" i="6"/>
  <c r="F157" i="6"/>
  <c r="F158" i="6" s="1"/>
  <c r="E157" i="6"/>
  <c r="C157" i="6"/>
  <c r="P34" i="30"/>
  <c r="Q34" i="30" s="1"/>
  <c r="L31" i="30"/>
  <c r="M31" i="30" s="1"/>
  <c r="P35" i="30"/>
  <c r="Q35" i="30" s="1"/>
  <c r="L32" i="30"/>
  <c r="M32" i="30" s="1"/>
  <c r="P36" i="30"/>
  <c r="Q36" i="30" s="1"/>
  <c r="L33" i="30"/>
  <c r="M33" i="30" s="1"/>
  <c r="P38" i="30"/>
  <c r="Q38" i="30" s="1"/>
  <c r="L34" i="30"/>
  <c r="M34" i="30" s="1"/>
  <c r="P39" i="30"/>
  <c r="Q39" i="30" s="1"/>
  <c r="L35" i="30"/>
  <c r="M35" i="30" s="1"/>
  <c r="P40" i="30"/>
  <c r="Q40" i="30" s="1"/>
  <c r="L36" i="30"/>
  <c r="M36" i="30" s="1"/>
  <c r="P41" i="30"/>
  <c r="Q41" i="30" s="1"/>
  <c r="P42" i="30"/>
  <c r="Q42" i="30" s="1"/>
  <c r="L38" i="30"/>
  <c r="M38" i="30" s="1"/>
  <c r="P43" i="30"/>
  <c r="Q43" i="30" s="1"/>
  <c r="L39" i="30"/>
  <c r="M39" i="30" s="1"/>
  <c r="P44" i="30"/>
  <c r="Q44" i="30" s="1"/>
  <c r="L40" i="30"/>
  <c r="M40" i="30" s="1"/>
  <c r="P45" i="30"/>
  <c r="Q45" i="30" s="1"/>
  <c r="L41" i="30"/>
  <c r="M41" i="30" s="1"/>
  <c r="P46" i="30"/>
  <c r="Q46" i="30" s="1"/>
  <c r="L42" i="30"/>
  <c r="M42" i="30" s="1"/>
  <c r="P47" i="30"/>
  <c r="Q47" i="30" s="1"/>
  <c r="L43" i="30"/>
  <c r="M43" i="30" s="1"/>
  <c r="P48" i="30"/>
  <c r="Q48" i="30" s="1"/>
  <c r="L44" i="30"/>
  <c r="M44" i="30" s="1"/>
  <c r="P49" i="30"/>
  <c r="Q49" i="30" s="1"/>
  <c r="L45" i="30"/>
  <c r="M45" i="30" s="1"/>
  <c r="P50" i="30"/>
  <c r="Q50" i="30" s="1"/>
  <c r="L46" i="30"/>
  <c r="M46" i="30" s="1"/>
  <c r="P51" i="30"/>
  <c r="Q51" i="30" s="1"/>
  <c r="L47" i="30"/>
  <c r="M47" i="30" s="1"/>
  <c r="P52" i="30"/>
  <c r="Q52" i="30" s="1"/>
  <c r="L48" i="30"/>
  <c r="M48" i="30" s="1"/>
  <c r="P53" i="30"/>
  <c r="Q53" i="30" s="1"/>
  <c r="L49" i="30"/>
  <c r="M49" i="30" s="1"/>
  <c r="P54" i="30"/>
  <c r="Q54" i="30" s="1"/>
  <c r="L50" i="30"/>
  <c r="M50" i="30" s="1"/>
  <c r="P55" i="30"/>
  <c r="Q55" i="30" s="1"/>
  <c r="L51" i="30"/>
  <c r="M51" i="30" s="1"/>
  <c r="P56" i="30"/>
  <c r="L52" i="30"/>
  <c r="M52" i="30" s="1"/>
  <c r="P57" i="30"/>
  <c r="Q57" i="30" s="1"/>
  <c r="Q56" i="30"/>
  <c r="L53" i="30"/>
  <c r="M53" i="30" s="1"/>
  <c r="P58" i="30"/>
  <c r="Q58" i="30" s="1"/>
  <c r="L54" i="30"/>
  <c r="M54" i="30" s="1"/>
  <c r="P59" i="30"/>
  <c r="Q59" i="30" s="1"/>
  <c r="L55" i="30"/>
  <c r="M55" i="30" s="1"/>
  <c r="P67" i="30"/>
  <c r="U11" i="40" s="1"/>
  <c r="L56" i="30"/>
  <c r="M56" i="30" s="1"/>
  <c r="L57" i="30"/>
  <c r="M57" i="30" s="1"/>
  <c r="L58" i="30"/>
  <c r="M58" i="30" s="1"/>
  <c r="L59" i="30"/>
  <c r="M59" i="30" s="1"/>
  <c r="J33" i="43"/>
  <c r="J37" i="43"/>
  <c r="J39" i="43"/>
  <c r="S149" i="47" l="1"/>
  <c r="S151" i="47"/>
  <c r="S156" i="47"/>
  <c r="S150" i="47"/>
  <c r="S145" i="15"/>
  <c r="S146" i="15"/>
  <c r="S151" i="15"/>
  <c r="S156" i="15"/>
  <c r="B153" i="50"/>
  <c r="F168" i="45"/>
  <c r="S153" i="46"/>
  <c r="R157" i="46"/>
  <c r="S146" i="47"/>
  <c r="F167" i="15"/>
  <c r="F168" i="15" s="1"/>
  <c r="F169" i="15" s="1"/>
  <c r="F170" i="15" s="1"/>
  <c r="F171" i="15" s="1"/>
  <c r="F172" i="15" s="1"/>
  <c r="F173" i="15" s="1"/>
  <c r="F168" i="44"/>
  <c r="F169" i="44" s="1"/>
  <c r="F170" i="44" s="1"/>
  <c r="F171" i="44" s="1"/>
  <c r="F172" i="44" s="1"/>
  <c r="F173" i="44" s="1"/>
  <c r="F174" i="44" s="1"/>
  <c r="F175" i="44" s="1"/>
  <c r="F176" i="44" s="1"/>
  <c r="R157" i="50"/>
  <c r="B156" i="44"/>
  <c r="B152" i="44"/>
  <c r="B148" i="44"/>
  <c r="B151" i="44"/>
  <c r="B147" i="44"/>
  <c r="B152" i="45"/>
  <c r="B154" i="46"/>
  <c r="B147" i="47"/>
  <c r="S155" i="15"/>
  <c r="B155" i="50"/>
  <c r="B147" i="50"/>
  <c r="B138" i="61"/>
  <c r="O145" i="50"/>
  <c r="O157" i="50" s="1"/>
  <c r="O149" i="50"/>
  <c r="O154" i="50"/>
  <c r="O147" i="50"/>
  <c r="B154" i="45"/>
  <c r="E166" i="49"/>
  <c r="E167" i="49" s="1"/>
  <c r="E168" i="49" s="1"/>
  <c r="E169" i="49" s="1"/>
  <c r="E170" i="49" s="1"/>
  <c r="E171" i="49" s="1"/>
  <c r="E172" i="49" s="1"/>
  <c r="E173" i="49" s="1"/>
  <c r="E174" i="49" s="1"/>
  <c r="E175" i="49" s="1"/>
  <c r="E176" i="49" s="1"/>
  <c r="B152" i="50"/>
  <c r="B148" i="50"/>
  <c r="N157" i="15"/>
  <c r="O156" i="15" s="1"/>
  <c r="O146" i="50"/>
  <c r="E166" i="44"/>
  <c r="E167" i="44" s="1"/>
  <c r="E168" i="44" s="1"/>
  <c r="E169" i="44" s="1"/>
  <c r="E170" i="44" s="1"/>
  <c r="E171" i="44" s="1"/>
  <c r="E172" i="44" s="1"/>
  <c r="E173" i="44" s="1"/>
  <c r="B148" i="15"/>
  <c r="O150" i="50"/>
  <c r="O153" i="50"/>
  <c r="E168" i="46"/>
  <c r="E169" i="46" s="1"/>
  <c r="E170" i="46" s="1"/>
  <c r="E171" i="46" s="1"/>
  <c r="E172" i="46" s="1"/>
  <c r="E173" i="46" s="1"/>
  <c r="E174" i="46" s="1"/>
  <c r="E175" i="46" s="1"/>
  <c r="E176" i="46" s="1"/>
  <c r="B152" i="46"/>
  <c r="B148" i="46"/>
  <c r="B149" i="47"/>
  <c r="N157" i="47"/>
  <c r="B154" i="47"/>
  <c r="B150" i="47"/>
  <c r="E158" i="6"/>
  <c r="D166" i="46"/>
  <c r="D167" i="46" s="1"/>
  <c r="D168" i="46" s="1"/>
  <c r="D169" i="46" s="1"/>
  <c r="D170" i="46" s="1"/>
  <c r="D171" i="46" s="1"/>
  <c r="D172" i="46" s="1"/>
  <c r="D173" i="46" s="1"/>
  <c r="D174" i="46" s="1"/>
  <c r="D175" i="46" s="1"/>
  <c r="D176" i="46" s="1"/>
  <c r="B156" i="45"/>
  <c r="B148" i="45"/>
  <c r="B150" i="46"/>
  <c r="B146" i="46"/>
  <c r="B155" i="47"/>
  <c r="B151" i="47"/>
  <c r="G147" i="44"/>
  <c r="G127" i="44" s="1"/>
  <c r="G152" i="44"/>
  <c r="G132" i="44" s="1"/>
  <c r="G151" i="44"/>
  <c r="G131" i="44" s="1"/>
  <c r="X128" i="44"/>
  <c r="G153" i="44"/>
  <c r="G133" i="44" s="1"/>
  <c r="G156" i="44"/>
  <c r="G136" i="44" s="1"/>
  <c r="G148" i="44"/>
  <c r="G128" i="44" s="1"/>
  <c r="G155" i="44"/>
  <c r="G135" i="44" s="1"/>
  <c r="G149" i="44"/>
  <c r="G129" i="44" s="1"/>
  <c r="G145" i="44"/>
  <c r="G145" i="47"/>
  <c r="G125" i="47" s="1"/>
  <c r="G153" i="47"/>
  <c r="G133" i="47" s="1"/>
  <c r="G155" i="15"/>
  <c r="G135" i="15" s="1"/>
  <c r="B153" i="15"/>
  <c r="F182" i="52"/>
  <c r="F186" i="52"/>
  <c r="N177" i="52"/>
  <c r="B150" i="15"/>
  <c r="B152" i="15"/>
  <c r="G146" i="44"/>
  <c r="G126" i="44" s="1"/>
  <c r="C165" i="47"/>
  <c r="C166" i="47" s="1"/>
  <c r="C167" i="47" s="1"/>
  <c r="C168" i="47" s="1"/>
  <c r="C169" i="47" s="1"/>
  <c r="C170" i="47" s="1"/>
  <c r="C171" i="47" s="1"/>
  <c r="C172" i="47" s="1"/>
  <c r="C173" i="47" s="1"/>
  <c r="F157" i="47"/>
  <c r="B153" i="44"/>
  <c r="B149" i="44"/>
  <c r="J179" i="52"/>
  <c r="J183" i="52"/>
  <c r="J187" i="52"/>
  <c r="J176" i="52"/>
  <c r="B154" i="15"/>
  <c r="B145" i="47"/>
  <c r="G153" i="15"/>
  <c r="G133" i="15" s="1"/>
  <c r="X128" i="15"/>
  <c r="B147" i="15"/>
  <c r="B156" i="48"/>
  <c r="B148" i="48"/>
  <c r="B154" i="48"/>
  <c r="F180" i="52"/>
  <c r="F184" i="52"/>
  <c r="K127" i="62"/>
  <c r="M128" i="45"/>
  <c r="C137" i="44"/>
  <c r="F130" i="47"/>
  <c r="M134" i="44"/>
  <c r="F134" i="44"/>
  <c r="B168" i="46"/>
  <c r="B174" i="49"/>
  <c r="B166" i="44"/>
  <c r="G69" i="43"/>
  <c r="F132" i="45"/>
  <c r="M128" i="46"/>
  <c r="F134" i="49"/>
  <c r="F130" i="44"/>
  <c r="M126" i="44"/>
  <c r="B174" i="44"/>
  <c r="M126" i="47"/>
  <c r="I134" i="47"/>
  <c r="S134" i="47" s="1"/>
  <c r="P134" i="49"/>
  <c r="M135" i="15"/>
  <c r="F128" i="6"/>
  <c r="L123" i="6"/>
  <c r="F128" i="59"/>
  <c r="B157" i="59"/>
  <c r="I128" i="59"/>
  <c r="Q128" i="59" s="1"/>
  <c r="B167" i="59"/>
  <c r="B158" i="59"/>
  <c r="G119" i="61"/>
  <c r="B166" i="6"/>
  <c r="I99" i="62"/>
  <c r="L128" i="59"/>
  <c r="F120" i="59"/>
  <c r="O128" i="59"/>
  <c r="K318" i="30"/>
  <c r="N285" i="30"/>
  <c r="N291" i="30"/>
  <c r="O323" i="30"/>
  <c r="K293" i="30"/>
  <c r="K284" i="30"/>
  <c r="V291" i="30"/>
  <c r="O321" i="30"/>
  <c r="O285" i="30"/>
  <c r="K325" i="30"/>
  <c r="K316" i="30"/>
  <c r="N321" i="30"/>
  <c r="N288" i="30"/>
  <c r="P222" i="30" s="1"/>
  <c r="Q222" i="30" s="1"/>
  <c r="N323" i="30"/>
  <c r="P257" i="30" s="1"/>
  <c r="Q257" i="30" s="1"/>
  <c r="J265" i="30"/>
  <c r="J216" i="30"/>
  <c r="K265" i="30"/>
  <c r="P258" i="30"/>
  <c r="Q258" i="30" s="1"/>
  <c r="N240" i="30"/>
  <c r="V246" i="30"/>
  <c r="O258" i="30"/>
  <c r="N265" i="30"/>
  <c r="J246" i="30"/>
  <c r="N216" i="30"/>
  <c r="K221" i="30"/>
  <c r="S226" i="30"/>
  <c r="N221" i="30"/>
  <c r="N226" i="30"/>
  <c r="N233" i="30"/>
  <c r="V240" i="30"/>
  <c r="O253" i="30"/>
  <c r="N258" i="30"/>
  <c r="S192" i="30" s="1"/>
  <c r="V265" i="30"/>
  <c r="S221" i="30"/>
  <c r="J221" i="30"/>
  <c r="J233" i="30"/>
  <c r="K216" i="30"/>
  <c r="P226" i="30"/>
  <c r="Q226" i="30" s="1"/>
  <c r="P39" i="43"/>
  <c r="S217" i="30"/>
  <c r="S259" i="30"/>
  <c r="V187" i="30"/>
  <c r="O163" i="30"/>
  <c r="V155" i="30"/>
  <c r="V149" i="30"/>
  <c r="S196" i="30"/>
  <c r="P155" i="30"/>
  <c r="Q155" i="30" s="1"/>
  <c r="P185" i="30"/>
  <c r="Q185" i="30" s="1"/>
  <c r="P149" i="30"/>
  <c r="Q149" i="30" s="1"/>
  <c r="N161" i="30"/>
  <c r="O169" i="30"/>
  <c r="N193" i="30"/>
  <c r="V195" i="30"/>
  <c r="N179" i="30"/>
  <c r="O171" i="30"/>
  <c r="J149" i="30"/>
  <c r="S187" i="30"/>
  <c r="S169" i="30"/>
  <c r="K179" i="30"/>
  <c r="P176" i="30"/>
  <c r="Q176" i="30" s="1"/>
  <c r="S164" i="30"/>
  <c r="AA202" i="30"/>
  <c r="E15" i="41" s="1"/>
  <c r="K155" i="30"/>
  <c r="O195" i="30"/>
  <c r="N171" i="30"/>
  <c r="R155" i="30"/>
  <c r="T155" i="30" s="1"/>
  <c r="P161" i="30"/>
  <c r="Q161" i="30" s="1"/>
  <c r="J187" i="30"/>
  <c r="P179" i="30"/>
  <c r="Q179" i="30" s="1"/>
  <c r="O161" i="30"/>
  <c r="O193" i="30"/>
  <c r="O149" i="30"/>
  <c r="P129" i="30"/>
  <c r="Q129" i="30" s="1"/>
  <c r="V129" i="30"/>
  <c r="K113" i="30"/>
  <c r="N113" i="30"/>
  <c r="P105" i="30"/>
  <c r="Q105" i="30" s="1"/>
  <c r="V105" i="30"/>
  <c r="N93" i="30"/>
  <c r="O101" i="30"/>
  <c r="N85" i="30"/>
  <c r="S121" i="30"/>
  <c r="N133" i="30"/>
  <c r="V125" i="30"/>
  <c r="K109" i="30"/>
  <c r="V109" i="30"/>
  <c r="K97" i="30"/>
  <c r="P89" i="30"/>
  <c r="Q89" i="30" s="1"/>
  <c r="V89" i="30"/>
  <c r="P103" i="30"/>
  <c r="Q103" i="30" s="1"/>
  <c r="P97" i="30"/>
  <c r="Q97" i="30" s="1"/>
  <c r="P101" i="30"/>
  <c r="Q101" i="30" s="1"/>
  <c r="K129" i="30"/>
  <c r="P121" i="30"/>
  <c r="Q121" i="30" s="1"/>
  <c r="N121" i="30"/>
  <c r="P113" i="30"/>
  <c r="Q113" i="30" s="1"/>
  <c r="V113" i="30"/>
  <c r="O93" i="30"/>
  <c r="O133" i="30"/>
  <c r="N117" i="30"/>
  <c r="O89" i="30"/>
  <c r="S97" i="30"/>
  <c r="N129" i="30"/>
  <c r="O121" i="30"/>
  <c r="K117" i="30"/>
  <c r="N97" i="30"/>
  <c r="R121" i="30"/>
  <c r="T121" i="30" s="1"/>
  <c r="J109" i="30"/>
  <c r="P14" i="45"/>
  <c r="I15" i="48"/>
  <c r="A161" i="48"/>
  <c r="I76" i="48"/>
  <c r="C2" i="48"/>
  <c r="J133" i="52"/>
  <c r="H122" i="52"/>
  <c r="H139" i="52" s="1"/>
  <c r="C2" i="45"/>
  <c r="H134" i="52"/>
  <c r="A141" i="45"/>
  <c r="I15" i="45"/>
  <c r="J33" i="13"/>
  <c r="H156" i="52" s="1"/>
  <c r="H174" i="52" s="1"/>
  <c r="H116" i="52"/>
  <c r="A120" i="45"/>
  <c r="J87" i="13"/>
  <c r="I76" i="45"/>
  <c r="I76" i="15"/>
  <c r="J126" i="61"/>
  <c r="J125" i="61"/>
  <c r="J119" i="61"/>
  <c r="J120" i="61"/>
  <c r="J121" i="61"/>
  <c r="H122" i="61"/>
  <c r="P85" i="59"/>
  <c r="C164" i="45"/>
  <c r="I144" i="48"/>
  <c r="B164" i="46"/>
  <c r="I144" i="46"/>
  <c r="B124" i="50"/>
  <c r="A15" i="50"/>
  <c r="C164" i="46"/>
  <c r="B124" i="46"/>
  <c r="E124" i="46"/>
  <c r="M75" i="50"/>
  <c r="E144" i="50"/>
  <c r="B164" i="50"/>
  <c r="I137" i="61"/>
  <c r="L121" i="61" s="1"/>
  <c r="L124" i="46"/>
  <c r="M14" i="46"/>
  <c r="T122" i="59"/>
  <c r="A13" i="6"/>
  <c r="P221" i="30"/>
  <c r="Q221" i="30" s="1"/>
  <c r="K294" i="30"/>
  <c r="O290" i="30"/>
  <c r="N312" i="30"/>
  <c r="N294" i="30"/>
  <c r="O316" i="30"/>
  <c r="J282" i="30"/>
  <c r="R216" i="30" s="1"/>
  <c r="P259" i="30"/>
  <c r="Q259" i="30" s="1"/>
  <c r="K309" i="30"/>
  <c r="K307" i="30"/>
  <c r="K302" i="30"/>
  <c r="K291" i="30"/>
  <c r="K300" i="30"/>
  <c r="K332" i="30"/>
  <c r="S224" i="30"/>
  <c r="O330" i="30"/>
  <c r="N300" i="30"/>
  <c r="O282" i="30"/>
  <c r="V283" i="30"/>
  <c r="N330" i="30"/>
  <c r="P264" i="30" s="1"/>
  <c r="Q264" i="30" s="1"/>
  <c r="N304" i="30"/>
  <c r="P238" i="30" s="1"/>
  <c r="Q238" i="30" s="1"/>
  <c r="O288" i="30"/>
  <c r="N329" i="30"/>
  <c r="P263" i="30" s="1"/>
  <c r="Q263" i="30" s="1"/>
  <c r="S263" i="30"/>
  <c r="K301" i="30"/>
  <c r="K283" i="30"/>
  <c r="K326" i="30"/>
  <c r="K292" i="30"/>
  <c r="K324" i="30"/>
  <c r="O296" i="30"/>
  <c r="N282" i="30"/>
  <c r="H335" i="30"/>
  <c r="Q24" i="43" s="1"/>
  <c r="K317" i="30"/>
  <c r="K331" i="30"/>
  <c r="K310" i="30"/>
  <c r="K311" i="30"/>
  <c r="K308" i="30"/>
  <c r="K303" i="30"/>
  <c r="O294" i="30"/>
  <c r="O325" i="30"/>
  <c r="O292" i="30"/>
  <c r="V325" i="30"/>
  <c r="N296" i="30"/>
  <c r="P230" i="30" s="1"/>
  <c r="Q230" i="30" s="1"/>
  <c r="Q39" i="43"/>
  <c r="S223" i="30"/>
  <c r="S244" i="30"/>
  <c r="S264" i="30"/>
  <c r="S238" i="30"/>
  <c r="S232" i="30"/>
  <c r="S225" i="30"/>
  <c r="S220" i="30"/>
  <c r="R187" i="30"/>
  <c r="T187" i="30" s="1"/>
  <c r="H269" i="30"/>
  <c r="P24" i="43" s="1"/>
  <c r="S168" i="30"/>
  <c r="J260" i="30"/>
  <c r="K229" i="30"/>
  <c r="K219" i="30"/>
  <c r="L153" i="30" s="1"/>
  <c r="M153" i="30" s="1"/>
  <c r="K233" i="30"/>
  <c r="L167" i="30" s="1"/>
  <c r="M167" i="30" s="1"/>
  <c r="P153" i="30"/>
  <c r="Q153" i="30" s="1"/>
  <c r="J256" i="30"/>
  <c r="J227" i="30"/>
  <c r="J239" i="30"/>
  <c r="K251" i="30"/>
  <c r="J258" i="30"/>
  <c r="K259" i="30"/>
  <c r="K255" i="30"/>
  <c r="K245" i="30"/>
  <c r="J236" i="30"/>
  <c r="K249" i="30"/>
  <c r="P187" i="30"/>
  <c r="Q187" i="30" s="1"/>
  <c r="K266" i="30"/>
  <c r="J220" i="30"/>
  <c r="J251" i="30"/>
  <c r="K252" i="30"/>
  <c r="L186" i="30" s="1"/>
  <c r="M186" i="30" s="1"/>
  <c r="K235" i="30"/>
  <c r="S195" i="30"/>
  <c r="V262" i="30"/>
  <c r="V224" i="30"/>
  <c r="O237" i="30"/>
  <c r="N256" i="30"/>
  <c r="S190" i="30" s="1"/>
  <c r="J254" i="30"/>
  <c r="T153" i="30"/>
  <c r="L155" i="30"/>
  <c r="M155" i="30" s="1"/>
  <c r="J247" i="30"/>
  <c r="L181" i="30" s="1"/>
  <c r="M181" i="30" s="1"/>
  <c r="K230" i="30"/>
  <c r="K243" i="30"/>
  <c r="P192" i="30"/>
  <c r="Q192" i="30" s="1"/>
  <c r="J242" i="30"/>
  <c r="J266" i="30"/>
  <c r="J257" i="30"/>
  <c r="R191" i="30" s="1"/>
  <c r="T191" i="30" s="1"/>
  <c r="K236" i="30"/>
  <c r="K237" i="30"/>
  <c r="R149" i="30"/>
  <c r="T149" i="30" s="1"/>
  <c r="J235" i="30"/>
  <c r="J261" i="30"/>
  <c r="K262" i="30"/>
  <c r="J238" i="30"/>
  <c r="J259" i="30"/>
  <c r="J245" i="30"/>
  <c r="J243" i="30"/>
  <c r="K231" i="30"/>
  <c r="K223" i="30"/>
  <c r="L157" i="30" s="1"/>
  <c r="M157" i="30" s="1"/>
  <c r="K257" i="30"/>
  <c r="K267" i="30"/>
  <c r="K258" i="30"/>
  <c r="J262" i="30"/>
  <c r="L196" i="30" s="1"/>
  <c r="M196" i="30" s="1"/>
  <c r="S242" i="30"/>
  <c r="O242" i="30"/>
  <c r="O230" i="30"/>
  <c r="N237" i="30"/>
  <c r="N249" i="30"/>
  <c r="V256" i="30"/>
  <c r="S230" i="30"/>
  <c r="P199" i="30"/>
  <c r="Q199" i="30" s="1"/>
  <c r="K254" i="30"/>
  <c r="J222" i="30"/>
  <c r="J249" i="30"/>
  <c r="J224" i="30"/>
  <c r="J263" i="30"/>
  <c r="K253" i="30"/>
  <c r="L187" i="30" s="1"/>
  <c r="M187" i="30" s="1"/>
  <c r="J226" i="30"/>
  <c r="K227" i="30"/>
  <c r="K225" i="30"/>
  <c r="P169" i="30"/>
  <c r="Q169" i="30" s="1"/>
  <c r="J229" i="30"/>
  <c r="J230" i="30"/>
  <c r="R164" i="30" s="1"/>
  <c r="T164" i="30" s="1"/>
  <c r="J267" i="30"/>
  <c r="K256" i="30"/>
  <c r="J240" i="30"/>
  <c r="L174" i="30" s="1"/>
  <c r="M174" i="30" s="1"/>
  <c r="J231" i="30"/>
  <c r="K264" i="30"/>
  <c r="L198" i="30" s="1"/>
  <c r="M198" i="30" s="1"/>
  <c r="K234" i="30"/>
  <c r="K232" i="30"/>
  <c r="J237" i="30"/>
  <c r="K263" i="30"/>
  <c r="K246" i="30"/>
  <c r="L180" i="30" s="1"/>
  <c r="M180" i="30" s="1"/>
  <c r="J234" i="30"/>
  <c r="K238" i="30"/>
  <c r="K261" i="30"/>
  <c r="P242" i="30"/>
  <c r="Q242" i="30" s="1"/>
  <c r="L149" i="30"/>
  <c r="M149" i="30" s="1"/>
  <c r="L150" i="30"/>
  <c r="M150" i="30" s="1"/>
  <c r="R101" i="30"/>
  <c r="O159" i="30"/>
  <c r="K159" i="30"/>
  <c r="J159" i="30"/>
  <c r="L159" i="30"/>
  <c r="M159" i="30" s="1"/>
  <c r="N159" i="30"/>
  <c r="R159" i="30"/>
  <c r="T159" i="30" s="1"/>
  <c r="O175" i="30"/>
  <c r="V175" i="30"/>
  <c r="K175" i="30"/>
  <c r="R175" i="30"/>
  <c r="L175" i="30"/>
  <c r="M175" i="30" s="1"/>
  <c r="N175" i="30"/>
  <c r="V191" i="30"/>
  <c r="P191" i="30"/>
  <c r="Q191" i="30" s="1"/>
  <c r="K191" i="30"/>
  <c r="O191" i="30"/>
  <c r="O197" i="30"/>
  <c r="N197" i="30"/>
  <c r="J197" i="30"/>
  <c r="K181" i="30"/>
  <c r="V181" i="30"/>
  <c r="O37" i="43"/>
  <c r="L197" i="30"/>
  <c r="M197" i="30" s="1"/>
  <c r="R197" i="30"/>
  <c r="J172" i="30"/>
  <c r="J180" i="30"/>
  <c r="K173" i="30"/>
  <c r="V189" i="30"/>
  <c r="V154" i="30"/>
  <c r="J154" i="30"/>
  <c r="L154" i="30"/>
  <c r="M154" i="30" s="1"/>
  <c r="O154" i="30"/>
  <c r="P154" i="30"/>
  <c r="Q154" i="30" s="1"/>
  <c r="O162" i="30"/>
  <c r="J162" i="30"/>
  <c r="L96" i="30" s="1"/>
  <c r="M96" i="30" s="1"/>
  <c r="V162" i="30"/>
  <c r="N186" i="30"/>
  <c r="P120" i="30" s="1"/>
  <c r="Q120" i="30" s="1"/>
  <c r="O186" i="30"/>
  <c r="S186" i="30"/>
  <c r="K186" i="30"/>
  <c r="K180" i="30"/>
  <c r="O180" i="30"/>
  <c r="P180" i="30"/>
  <c r="Q180" i="30" s="1"/>
  <c r="P164" i="30"/>
  <c r="Q164" i="30" s="1"/>
  <c r="K164" i="30"/>
  <c r="L164" i="30"/>
  <c r="M164" i="30" s="1"/>
  <c r="L134" i="30"/>
  <c r="M134" i="30" s="1"/>
  <c r="L199" i="30"/>
  <c r="M199" i="30" s="1"/>
  <c r="L165" i="30"/>
  <c r="M165" i="30" s="1"/>
  <c r="R183" i="30"/>
  <c r="R199" i="30"/>
  <c r="T199" i="30" s="1"/>
  <c r="S154" i="30"/>
  <c r="P186" i="30"/>
  <c r="Q186" i="30" s="1"/>
  <c r="J199" i="30"/>
  <c r="K170" i="30"/>
  <c r="J173" i="30"/>
  <c r="K196" i="30"/>
  <c r="P196" i="30"/>
  <c r="Q196" i="30" s="1"/>
  <c r="J169" i="30"/>
  <c r="R154" i="30"/>
  <c r="T154" i="30" s="1"/>
  <c r="P181" i="30"/>
  <c r="Q181" i="30" s="1"/>
  <c r="S197" i="30"/>
  <c r="J191" i="30"/>
  <c r="N181" i="30"/>
  <c r="V197" i="30"/>
  <c r="V159" i="30"/>
  <c r="V151" i="30"/>
  <c r="J151" i="30"/>
  <c r="J155" i="30"/>
  <c r="J171" i="30"/>
  <c r="J195" i="30"/>
  <c r="K163" i="30"/>
  <c r="J184" i="30"/>
  <c r="L118" i="30" s="1"/>
  <c r="M118" i="30" s="1"/>
  <c r="J193" i="30"/>
  <c r="K168" i="30"/>
  <c r="J161" i="30"/>
  <c r="K176" i="30"/>
  <c r="P151" i="30"/>
  <c r="Q151" i="30" s="1"/>
  <c r="K151" i="30"/>
  <c r="J185" i="30"/>
  <c r="J176" i="30"/>
  <c r="L110" i="30" s="1"/>
  <c r="M110" i="30" s="1"/>
  <c r="K193" i="30"/>
  <c r="J192" i="30"/>
  <c r="L126" i="30" s="1"/>
  <c r="M126" i="30" s="1"/>
  <c r="K177" i="30"/>
  <c r="K153" i="30"/>
  <c r="L87" i="30" s="1"/>
  <c r="M87" i="30" s="1"/>
  <c r="K161" i="30"/>
  <c r="J179" i="30"/>
  <c r="K192" i="30"/>
  <c r="K171" i="30"/>
  <c r="V167" i="30"/>
  <c r="P167" i="30"/>
  <c r="Q167" i="30" s="1"/>
  <c r="K167" i="30"/>
  <c r="L101" i="30" s="1"/>
  <c r="M101" i="30" s="1"/>
  <c r="R167" i="30"/>
  <c r="T167" i="30" s="1"/>
  <c r="N183" i="30"/>
  <c r="J183" i="30"/>
  <c r="K183" i="30"/>
  <c r="V199" i="30"/>
  <c r="N199" i="30"/>
  <c r="N189" i="30"/>
  <c r="R189" i="30"/>
  <c r="J189" i="30"/>
  <c r="V173" i="30"/>
  <c r="R173" i="30"/>
  <c r="O173" i="30"/>
  <c r="O165" i="30"/>
  <c r="P165" i="30"/>
  <c r="Q165" i="30" s="1"/>
  <c r="J165" i="30"/>
  <c r="N165" i="30"/>
  <c r="R165" i="30"/>
  <c r="N157" i="30"/>
  <c r="P157" i="30"/>
  <c r="Q157" i="30" s="1"/>
  <c r="R157" i="30"/>
  <c r="T157" i="30" s="1"/>
  <c r="K157" i="30"/>
  <c r="J157" i="30"/>
  <c r="M333" i="30"/>
  <c r="M334" i="30" s="1"/>
  <c r="L334" i="30"/>
  <c r="J181" i="30"/>
  <c r="J160" i="30"/>
  <c r="L94" i="30" s="1"/>
  <c r="M94" i="30" s="1"/>
  <c r="J178" i="30"/>
  <c r="L112" i="30" s="1"/>
  <c r="M112" i="30" s="1"/>
  <c r="S101" i="30"/>
  <c r="K160" i="30"/>
  <c r="J163" i="30"/>
  <c r="S103" i="30"/>
  <c r="R83" i="30"/>
  <c r="J186" i="30"/>
  <c r="R120" i="30" s="1"/>
  <c r="J164" i="30"/>
  <c r="N173" i="30"/>
  <c r="N191" i="30"/>
  <c r="O167" i="30"/>
  <c r="N178" i="30"/>
  <c r="P112" i="30" s="1"/>
  <c r="Q112" i="30" s="1"/>
  <c r="S178" i="30"/>
  <c r="R178" i="30"/>
  <c r="T178" i="30" s="1"/>
  <c r="L178" i="30"/>
  <c r="M178" i="30" s="1"/>
  <c r="P178" i="30"/>
  <c r="Q178" i="30" s="1"/>
  <c r="O194" i="30"/>
  <c r="K194" i="30"/>
  <c r="R194" i="30"/>
  <c r="V194" i="30"/>
  <c r="V188" i="30"/>
  <c r="R188" i="30"/>
  <c r="K188" i="30"/>
  <c r="J188" i="30"/>
  <c r="L122" i="30" s="1"/>
  <c r="M122" i="30" s="1"/>
  <c r="R172" i="30"/>
  <c r="T172" i="30" s="1"/>
  <c r="P172" i="30"/>
  <c r="Q172" i="30" s="1"/>
  <c r="K156" i="30"/>
  <c r="J156" i="30"/>
  <c r="L189" i="30"/>
  <c r="M189" i="30" s="1"/>
  <c r="L151" i="30"/>
  <c r="M151" i="30" s="1"/>
  <c r="S151" i="30"/>
  <c r="R181" i="30"/>
  <c r="T181" i="30" s="1"/>
  <c r="J196" i="30"/>
  <c r="R180" i="30"/>
  <c r="T180" i="30" s="1"/>
  <c r="S172" i="30"/>
  <c r="J168" i="30"/>
  <c r="J170" i="30"/>
  <c r="L104" i="30" s="1"/>
  <c r="M104" i="30" s="1"/>
  <c r="K187" i="30"/>
  <c r="L121" i="30" s="1"/>
  <c r="M121" i="30" s="1"/>
  <c r="J177" i="30"/>
  <c r="R151" i="30"/>
  <c r="R186" i="30"/>
  <c r="T186" i="30" s="1"/>
  <c r="S165" i="30"/>
  <c r="J175" i="30"/>
  <c r="P159" i="30"/>
  <c r="Q159" i="30" s="1"/>
  <c r="K172" i="30"/>
  <c r="S181" i="30"/>
  <c r="P197" i="30"/>
  <c r="Q197" i="30" s="1"/>
  <c r="K197" i="30"/>
  <c r="K169" i="30"/>
  <c r="K154" i="30"/>
  <c r="S189" i="30"/>
  <c r="S157" i="30"/>
  <c r="N194" i="30"/>
  <c r="P128" i="30" s="1"/>
  <c r="Q128" i="30" s="1"/>
  <c r="V156" i="30"/>
  <c r="V157" i="30"/>
  <c r="O181" i="30"/>
  <c r="V183" i="30"/>
  <c r="O151" i="30"/>
  <c r="P104" i="30"/>
  <c r="Q104" i="30" s="1"/>
  <c r="J152" i="30"/>
  <c r="J174" i="30"/>
  <c r="S83" i="30"/>
  <c r="T83" i="30" s="1"/>
  <c r="P83" i="30"/>
  <c r="Q83" i="30" s="1"/>
  <c r="R88" i="30"/>
  <c r="L120" i="30"/>
  <c r="M120" i="30" s="1"/>
  <c r="R114" i="30"/>
  <c r="R126" i="30"/>
  <c r="T126" i="30" s="1"/>
  <c r="R14" i="30"/>
  <c r="H137" i="30"/>
  <c r="K128" i="30"/>
  <c r="P124" i="30"/>
  <c r="Q124" i="30" s="1"/>
  <c r="O108" i="30"/>
  <c r="K104" i="30"/>
  <c r="N100" i="30"/>
  <c r="O96" i="30"/>
  <c r="K92" i="30"/>
  <c r="K84" i="30"/>
  <c r="K111" i="30"/>
  <c r="J103" i="30"/>
  <c r="J95" i="30"/>
  <c r="J129" i="30"/>
  <c r="J121" i="30"/>
  <c r="K93" i="30"/>
  <c r="K123" i="30"/>
  <c r="J101" i="30"/>
  <c r="J134" i="30"/>
  <c r="J130" i="30"/>
  <c r="K122" i="30"/>
  <c r="J106" i="30"/>
  <c r="K86" i="30"/>
  <c r="K125" i="30"/>
  <c r="J89" i="30"/>
  <c r="R112" i="30"/>
  <c r="O132" i="30"/>
  <c r="V128" i="30"/>
  <c r="O120" i="30"/>
  <c r="K116" i="30"/>
  <c r="V112" i="30"/>
  <c r="J100" i="30"/>
  <c r="V100" i="30"/>
  <c r="O88" i="30"/>
  <c r="J119" i="30"/>
  <c r="K103" i="30"/>
  <c r="K95" i="30"/>
  <c r="K87" i="30"/>
  <c r="K121" i="30"/>
  <c r="K105" i="30"/>
  <c r="J93" i="30"/>
  <c r="J127" i="30"/>
  <c r="J115" i="30"/>
  <c r="J107" i="30"/>
  <c r="K91" i="30"/>
  <c r="J91" i="30"/>
  <c r="J118" i="30"/>
  <c r="J90" i="30"/>
  <c r="K133" i="30"/>
  <c r="J133" i="30"/>
  <c r="J97" i="30"/>
  <c r="K89" i="30"/>
  <c r="K94" i="30"/>
  <c r="J98" i="30"/>
  <c r="K106" i="30"/>
  <c r="K110" i="30"/>
  <c r="K118" i="30"/>
  <c r="K130" i="30"/>
  <c r="L128" i="30"/>
  <c r="M128" i="30" s="1"/>
  <c r="S67" i="30"/>
  <c r="N17" i="42" s="1"/>
  <c r="J131" i="30"/>
  <c r="K119" i="30"/>
  <c r="J113" i="30"/>
  <c r="K127" i="30"/>
  <c r="K115" i="30"/>
  <c r="K107" i="30"/>
  <c r="J99" i="30"/>
  <c r="K101" i="30"/>
  <c r="K85" i="30"/>
  <c r="J85" i="30"/>
  <c r="K114" i="30"/>
  <c r="J110" i="30"/>
  <c r="K90" i="30"/>
  <c r="V86" i="30"/>
  <c r="J117" i="30"/>
  <c r="S94" i="30"/>
  <c r="H26" i="43"/>
  <c r="T14" i="30"/>
  <c r="S152" i="46"/>
  <c r="S150" i="46"/>
  <c r="X125" i="46"/>
  <c r="Y125" i="46" s="1"/>
  <c r="S145" i="46"/>
  <c r="S155" i="46"/>
  <c r="S151" i="46"/>
  <c r="S146" i="46"/>
  <c r="S148" i="46"/>
  <c r="S156" i="46"/>
  <c r="S147" i="46"/>
  <c r="S154" i="46"/>
  <c r="F174" i="15"/>
  <c r="F175" i="15" s="1"/>
  <c r="F176" i="15" s="1"/>
  <c r="S154" i="15"/>
  <c r="S150" i="15"/>
  <c r="S153" i="15"/>
  <c r="Q78" i="43"/>
  <c r="S155" i="47"/>
  <c r="S154" i="47"/>
  <c r="X125" i="47"/>
  <c r="R157" i="44"/>
  <c r="F165" i="47"/>
  <c r="F166" i="47" s="1"/>
  <c r="F167" i="47" s="1"/>
  <c r="F168" i="47" s="1"/>
  <c r="F169" i="47" s="1"/>
  <c r="F170" i="47" s="1"/>
  <c r="F171" i="47" s="1"/>
  <c r="F172" i="47" s="1"/>
  <c r="F173" i="47" s="1"/>
  <c r="F166" i="48"/>
  <c r="F167" i="48" s="1"/>
  <c r="F168" i="48" s="1"/>
  <c r="S152" i="15"/>
  <c r="S148" i="15"/>
  <c r="S147" i="15"/>
  <c r="S157" i="15" s="1"/>
  <c r="B155" i="15"/>
  <c r="S149" i="46"/>
  <c r="S145" i="47"/>
  <c r="S148" i="47"/>
  <c r="B146" i="47"/>
  <c r="B155" i="48"/>
  <c r="S149" i="15"/>
  <c r="X125" i="15"/>
  <c r="S153" i="47"/>
  <c r="S152" i="47"/>
  <c r="S147" i="47"/>
  <c r="O145" i="47"/>
  <c r="O149" i="47"/>
  <c r="O154" i="47"/>
  <c r="O156" i="47"/>
  <c r="O150" i="47"/>
  <c r="O152" i="47"/>
  <c r="X126" i="47"/>
  <c r="O153" i="47"/>
  <c r="O146" i="47"/>
  <c r="O148" i="47"/>
  <c r="O155" i="47"/>
  <c r="E174" i="44"/>
  <c r="E175" i="44" s="1"/>
  <c r="E176" i="44" s="1"/>
  <c r="O155" i="15"/>
  <c r="O145" i="15"/>
  <c r="O150" i="15"/>
  <c r="O146" i="15"/>
  <c r="O151" i="15"/>
  <c r="O148" i="15"/>
  <c r="O147" i="15"/>
  <c r="O153" i="15"/>
  <c r="O154" i="15"/>
  <c r="X126" i="15"/>
  <c r="O149" i="15"/>
  <c r="B145" i="46"/>
  <c r="E166" i="48"/>
  <c r="E167" i="48" s="1"/>
  <c r="E168" i="48" s="1"/>
  <c r="E169" i="48" s="1"/>
  <c r="E170" i="48" s="1"/>
  <c r="E171" i="48" s="1"/>
  <c r="E172" i="48" s="1"/>
  <c r="E173" i="48" s="1"/>
  <c r="E174" i="48" s="1"/>
  <c r="E175" i="48" s="1"/>
  <c r="E176" i="48" s="1"/>
  <c r="B150" i="44"/>
  <c r="B146" i="44"/>
  <c r="O147" i="47"/>
  <c r="E167" i="47"/>
  <c r="E168" i="47" s="1"/>
  <c r="E169" i="47" s="1"/>
  <c r="E170" i="47" s="1"/>
  <c r="E171" i="47" s="1"/>
  <c r="E172" i="47" s="1"/>
  <c r="E173" i="47" s="1"/>
  <c r="E174" i="47" s="1"/>
  <c r="E175" i="47" s="1"/>
  <c r="E176" i="47" s="1"/>
  <c r="B150" i="48"/>
  <c r="O152" i="15"/>
  <c r="E168" i="15"/>
  <c r="E169" i="15" s="1"/>
  <c r="E170" i="15" s="1"/>
  <c r="E171" i="15" s="1"/>
  <c r="E172" i="15" s="1"/>
  <c r="E173" i="15" s="1"/>
  <c r="E174" i="15" s="1"/>
  <c r="E175" i="15" s="1"/>
  <c r="E176" i="15" s="1"/>
  <c r="O151" i="47"/>
  <c r="N157" i="46"/>
  <c r="N157" i="44"/>
  <c r="N139" i="61"/>
  <c r="B139" i="61" s="1"/>
  <c r="D166" i="15"/>
  <c r="D167" i="15" s="1"/>
  <c r="D168" i="15" s="1"/>
  <c r="D169" i="15" s="1"/>
  <c r="D170" i="15" s="1"/>
  <c r="D171" i="15" s="1"/>
  <c r="D172" i="15" s="1"/>
  <c r="D173" i="15" s="1"/>
  <c r="J157" i="15"/>
  <c r="K146" i="15" s="1"/>
  <c r="B146" i="15"/>
  <c r="B154" i="44"/>
  <c r="J157" i="47"/>
  <c r="K148" i="47" s="1"/>
  <c r="J157" i="44"/>
  <c r="D166" i="44"/>
  <c r="D167" i="44" s="1"/>
  <c r="D168" i="44" s="1"/>
  <c r="D169" i="44" s="1"/>
  <c r="D170" i="44" s="1"/>
  <c r="D171" i="44" s="1"/>
  <c r="D172" i="44" s="1"/>
  <c r="D173" i="44" s="1"/>
  <c r="B138" i="6"/>
  <c r="J139" i="6"/>
  <c r="D158" i="6" s="1"/>
  <c r="C174" i="44"/>
  <c r="C175" i="44" s="1"/>
  <c r="C176" i="44" s="1"/>
  <c r="C174" i="15"/>
  <c r="C175" i="15" s="1"/>
  <c r="C176" i="15" s="1"/>
  <c r="C174" i="47"/>
  <c r="C175" i="47" s="1"/>
  <c r="C176" i="47" s="1"/>
  <c r="F176" i="52"/>
  <c r="B153" i="46"/>
  <c r="N181" i="52"/>
  <c r="B153" i="48"/>
  <c r="B152" i="48"/>
  <c r="I125" i="62"/>
  <c r="F142" i="61"/>
  <c r="F139" i="6"/>
  <c r="J107" i="62"/>
  <c r="L126" i="62"/>
  <c r="K111" i="62"/>
  <c r="K129" i="62" s="1"/>
  <c r="I108" i="62"/>
  <c r="I126" i="62" s="1"/>
  <c r="L125" i="62"/>
  <c r="B166" i="48"/>
  <c r="B167" i="48"/>
  <c r="C137" i="48"/>
  <c r="B165" i="48"/>
  <c r="M125" i="48"/>
  <c r="B171" i="48"/>
  <c r="B170" i="48"/>
  <c r="F125" i="48"/>
  <c r="B171" i="44"/>
  <c r="M131" i="44"/>
  <c r="B170" i="44"/>
  <c r="B169" i="44"/>
  <c r="B168" i="44"/>
  <c r="M127" i="44"/>
  <c r="F127" i="44"/>
  <c r="F130" i="45"/>
  <c r="M126" i="45"/>
  <c r="B168" i="45"/>
  <c r="B173" i="45"/>
  <c r="B166" i="45"/>
  <c r="C137" i="45"/>
  <c r="B171" i="46"/>
  <c r="M131" i="46"/>
  <c r="F131" i="46"/>
  <c r="M127" i="46"/>
  <c r="C137" i="46"/>
  <c r="B167" i="46"/>
  <c r="F127" i="46"/>
  <c r="B166" i="47"/>
  <c r="B167" i="47"/>
  <c r="B172" i="47"/>
  <c r="F125" i="47"/>
  <c r="B165" i="47"/>
  <c r="B170" i="47"/>
  <c r="M133" i="47"/>
  <c r="B173" i="47"/>
  <c r="F133" i="47"/>
  <c r="F129" i="47"/>
  <c r="F133" i="48"/>
  <c r="M129" i="48"/>
  <c r="B169" i="48"/>
  <c r="F129" i="48"/>
  <c r="F130" i="49"/>
  <c r="B167" i="49"/>
  <c r="M126" i="49"/>
  <c r="B169" i="49"/>
  <c r="F126" i="49"/>
  <c r="B166" i="49"/>
  <c r="B171" i="49"/>
  <c r="F125" i="15"/>
  <c r="M125" i="15"/>
  <c r="B167" i="15"/>
  <c r="B165" i="15"/>
  <c r="B170" i="15"/>
  <c r="C137" i="15"/>
  <c r="M133" i="15"/>
  <c r="F133" i="15"/>
  <c r="B173" i="15"/>
  <c r="B166" i="15"/>
  <c r="M126" i="15"/>
  <c r="F126" i="15"/>
  <c r="G89" i="43"/>
  <c r="B172" i="48"/>
  <c r="B168" i="48"/>
  <c r="B172" i="15"/>
  <c r="B166" i="46"/>
  <c r="B168" i="47"/>
  <c r="B173" i="49"/>
  <c r="G81" i="43"/>
  <c r="B173" i="46"/>
  <c r="B172" i="44"/>
  <c r="B171" i="45"/>
  <c r="B167" i="45"/>
  <c r="F127" i="6"/>
  <c r="F123" i="6"/>
  <c r="L127" i="6"/>
  <c r="L122" i="6"/>
  <c r="G99" i="43"/>
  <c r="F121" i="59"/>
  <c r="B162" i="59"/>
  <c r="G126" i="61"/>
  <c r="J122" i="61"/>
  <c r="F119" i="6"/>
  <c r="B165" i="6"/>
  <c r="B158" i="6"/>
  <c r="C131" i="59"/>
  <c r="B159" i="59"/>
  <c r="B160" i="61"/>
  <c r="B163" i="6"/>
  <c r="B162" i="6"/>
  <c r="B159" i="6"/>
  <c r="B157" i="6"/>
  <c r="C131" i="6"/>
  <c r="L125" i="59"/>
  <c r="B165" i="61"/>
  <c r="J64" i="11"/>
  <c r="M11" i="49" s="1"/>
  <c r="P76" i="49" s="1"/>
  <c r="J62" i="11"/>
  <c r="M11" i="48" s="1"/>
  <c r="P76" i="48" s="1"/>
  <c r="J58" i="11"/>
  <c r="M11" i="46" s="1"/>
  <c r="P76" i="46" s="1"/>
  <c r="J60" i="11"/>
  <c r="M11" i="47" s="1"/>
  <c r="P76" i="47" s="1"/>
  <c r="L69" i="13"/>
  <c r="P75" i="46"/>
  <c r="J56" i="11"/>
  <c r="M11" i="45" s="1"/>
  <c r="P76" i="45" s="1"/>
  <c r="P14" i="44"/>
  <c r="J54" i="11"/>
  <c r="M11" i="44" s="1"/>
  <c r="P76" i="44" s="1"/>
  <c r="G151" i="52"/>
  <c r="G152" i="52"/>
  <c r="G116" i="52"/>
  <c r="G134" i="52"/>
  <c r="G141" i="52"/>
  <c r="G118" i="52"/>
  <c r="G122" i="52"/>
  <c r="G139" i="52" s="1"/>
  <c r="L27" i="11"/>
  <c r="J31" i="11" s="1"/>
  <c r="M10" i="61" s="1"/>
  <c r="E51" i="58"/>
  <c r="E31" i="58"/>
  <c r="P85" i="61"/>
  <c r="E26" i="13"/>
  <c r="K100" i="62" s="1"/>
  <c r="E44" i="58"/>
  <c r="E50" i="58"/>
  <c r="E39" i="58"/>
  <c r="E18" i="58" s="1"/>
  <c r="H60" i="43"/>
  <c r="H106" i="43" s="1"/>
  <c r="I125" i="61"/>
  <c r="I126" i="61"/>
  <c r="I127" i="61"/>
  <c r="I123" i="61"/>
  <c r="D51" i="13"/>
  <c r="D69" i="13"/>
  <c r="J27" i="11"/>
  <c r="M10" i="6" s="1"/>
  <c r="I144" i="49"/>
  <c r="W128" i="49"/>
  <c r="C164" i="49"/>
  <c r="E137" i="6"/>
  <c r="I137" i="6" s="1"/>
  <c r="D156" i="6" s="1"/>
  <c r="M13" i="6"/>
  <c r="A14" i="6"/>
  <c r="L124" i="15"/>
  <c r="W129" i="15"/>
  <c r="I144" i="45"/>
  <c r="I144" i="47"/>
  <c r="D164" i="47" s="1"/>
  <c r="M14" i="49"/>
  <c r="L124" i="49"/>
  <c r="A15" i="49"/>
  <c r="C156" i="59"/>
  <c r="G37" i="58"/>
  <c r="G16" i="58" s="1"/>
  <c r="E118" i="59"/>
  <c r="F118" i="61"/>
  <c r="L123" i="61" s="1"/>
  <c r="T123" i="6"/>
  <c r="M85" i="6"/>
  <c r="B69" i="13"/>
  <c r="B87" i="13" s="1"/>
  <c r="G87" i="13" s="1"/>
  <c r="B118" i="6"/>
  <c r="E144" i="15"/>
  <c r="E124" i="15"/>
  <c r="B124" i="15"/>
  <c r="W129" i="49"/>
  <c r="M137" i="61"/>
  <c r="B156" i="59"/>
  <c r="E118" i="6"/>
  <c r="B164" i="15"/>
  <c r="M75" i="15"/>
  <c r="B81" i="30"/>
  <c r="W126" i="44"/>
  <c r="B124" i="49"/>
  <c r="B164" i="49"/>
  <c r="B14" i="30"/>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B66" i="30" s="1"/>
  <c r="C66" i="30" s="1"/>
  <c r="A13" i="61"/>
  <c r="G39" i="43"/>
  <c r="I39" i="43" s="1"/>
  <c r="Q43" i="43"/>
  <c r="Q107" i="43"/>
  <c r="G49" i="43"/>
  <c r="G28" i="43"/>
  <c r="G63" i="43"/>
  <c r="Q67" i="30"/>
  <c r="U12" i="40" s="1"/>
  <c r="K85" i="52"/>
  <c r="K105" i="52" s="1"/>
  <c r="M69" i="13"/>
  <c r="M51" i="13"/>
  <c r="P82" i="43"/>
  <c r="P107" i="43" s="1"/>
  <c r="L135" i="52"/>
  <c r="L116" i="52"/>
  <c r="L117" i="52"/>
  <c r="L150" i="52"/>
  <c r="L133" i="52"/>
  <c r="L134" i="52"/>
  <c r="L122" i="52"/>
  <c r="L139" i="52" s="1"/>
  <c r="L151" i="52"/>
  <c r="M137" i="6"/>
  <c r="H99" i="52"/>
  <c r="E174" i="52"/>
  <c r="M87" i="13"/>
  <c r="G135" i="52"/>
  <c r="G150" i="52"/>
  <c r="G117" i="52"/>
  <c r="G133" i="52"/>
  <c r="H135" i="52"/>
  <c r="H118" i="52"/>
  <c r="H150" i="52"/>
  <c r="H133" i="52"/>
  <c r="J135" i="52"/>
  <c r="J116" i="52"/>
  <c r="J152" i="52"/>
  <c r="K170" i="52"/>
  <c r="L86" i="43"/>
  <c r="P134" i="15"/>
  <c r="B174" i="15"/>
  <c r="F134" i="15"/>
  <c r="H87" i="13"/>
  <c r="H51" i="13"/>
  <c r="T121" i="6"/>
  <c r="T122" i="6"/>
  <c r="C156" i="6"/>
  <c r="H69" i="13"/>
  <c r="H33" i="13"/>
  <c r="F156" i="52" s="1"/>
  <c r="F174" i="52" s="1"/>
  <c r="E105" i="52"/>
  <c r="E122" i="52" s="1"/>
  <c r="E139" i="52" s="1"/>
  <c r="L74" i="43"/>
  <c r="S134" i="15"/>
  <c r="G69" i="13"/>
  <c r="F85" i="52"/>
  <c r="F105" i="52" s="1"/>
  <c r="O107" i="43"/>
  <c r="I85" i="52"/>
  <c r="I105" i="52" s="1"/>
  <c r="K87" i="13"/>
  <c r="K33" i="13"/>
  <c r="I156" i="52" s="1"/>
  <c r="I174" i="52" s="1"/>
  <c r="K150" i="30"/>
  <c r="O150" i="30"/>
  <c r="V150" i="30"/>
  <c r="N150" i="30"/>
  <c r="P84" i="30" s="1"/>
  <c r="Q84" i="30" s="1"/>
  <c r="S150" i="30"/>
  <c r="J150" i="30"/>
  <c r="R150" i="30"/>
  <c r="T150" i="30" s="1"/>
  <c r="P150" i="30"/>
  <c r="Q150" i="30" s="1"/>
  <c r="O158" i="30"/>
  <c r="K158" i="30"/>
  <c r="L92" i="30" s="1"/>
  <c r="M92" i="30" s="1"/>
  <c r="N158" i="30"/>
  <c r="S92" i="30" s="1"/>
  <c r="S158" i="30"/>
  <c r="V158" i="30"/>
  <c r="R158" i="30"/>
  <c r="L158" i="30"/>
  <c r="M158" i="30" s="1"/>
  <c r="J158" i="30"/>
  <c r="P158" i="30"/>
  <c r="Q158" i="30" s="1"/>
  <c r="V166" i="30"/>
  <c r="O166" i="30"/>
  <c r="N166" i="30"/>
  <c r="P166" i="30"/>
  <c r="Q166" i="30" s="1"/>
  <c r="S166" i="30"/>
  <c r="K166" i="30"/>
  <c r="R166" i="30"/>
  <c r="T166" i="30" s="1"/>
  <c r="J166" i="30"/>
  <c r="L166" i="30"/>
  <c r="M166" i="30" s="1"/>
  <c r="O174" i="30"/>
  <c r="N174" i="30"/>
  <c r="S174" i="30"/>
  <c r="R174" i="30"/>
  <c r="T174" i="30" s="1"/>
  <c r="K174" i="30"/>
  <c r="L108" i="30" s="1"/>
  <c r="M108" i="30" s="1"/>
  <c r="V174" i="30"/>
  <c r="P174" i="30"/>
  <c r="Q174" i="30" s="1"/>
  <c r="N182" i="30"/>
  <c r="S116" i="30" s="1"/>
  <c r="V182" i="30"/>
  <c r="S182" i="30"/>
  <c r="O182" i="30"/>
  <c r="K182" i="30"/>
  <c r="J182" i="30"/>
  <c r="R116" i="30" s="1"/>
  <c r="N190" i="30"/>
  <c r="V190" i="30"/>
  <c r="P190" i="30"/>
  <c r="Q190" i="30" s="1"/>
  <c r="K190" i="30"/>
  <c r="R190" i="30"/>
  <c r="J190" i="30"/>
  <c r="V198" i="30"/>
  <c r="O198" i="30"/>
  <c r="S198" i="30"/>
  <c r="P198" i="30"/>
  <c r="Q198" i="30" s="1"/>
  <c r="N198" i="30"/>
  <c r="S132" i="30" s="1"/>
  <c r="K198" i="30"/>
  <c r="J198" i="30"/>
  <c r="L132" i="30" s="1"/>
  <c r="M132" i="30" s="1"/>
  <c r="R198" i="30"/>
  <c r="N218" i="30"/>
  <c r="S152" i="30" s="1"/>
  <c r="O218" i="30"/>
  <c r="S218" i="30"/>
  <c r="V218" i="30"/>
  <c r="P218" i="30"/>
  <c r="Q218" i="30" s="1"/>
  <c r="K218" i="30"/>
  <c r="J218" i="30"/>
  <c r="L152" i="30" s="1"/>
  <c r="M152" i="30" s="1"/>
  <c r="O228" i="30"/>
  <c r="S228" i="30"/>
  <c r="V228" i="30"/>
  <c r="N228" i="30"/>
  <c r="S162" i="30" s="1"/>
  <c r="P228" i="30"/>
  <c r="Q228" i="30" s="1"/>
  <c r="J228" i="30"/>
  <c r="K228" i="30"/>
  <c r="O239" i="30"/>
  <c r="V239" i="30"/>
  <c r="N239" i="30"/>
  <c r="P173" i="30" s="1"/>
  <c r="Q173" i="30" s="1"/>
  <c r="S239" i="30"/>
  <c r="K239" i="30"/>
  <c r="L173" i="30" s="1"/>
  <c r="M173" i="30" s="1"/>
  <c r="O250" i="30"/>
  <c r="S250" i="30"/>
  <c r="V250" i="30"/>
  <c r="N250" i="30"/>
  <c r="P250" i="30"/>
  <c r="Q250" i="30" s="1"/>
  <c r="J250" i="30"/>
  <c r="K250" i="30"/>
  <c r="V260" i="30"/>
  <c r="N260" i="30"/>
  <c r="S194" i="30" s="1"/>
  <c r="O260" i="30"/>
  <c r="P260" i="30"/>
  <c r="Q260" i="30" s="1"/>
  <c r="K260" i="30"/>
  <c r="J51" i="13"/>
  <c r="G146" i="15"/>
  <c r="G126" i="15" s="1"/>
  <c r="G150" i="15"/>
  <c r="G130" i="15" s="1"/>
  <c r="G154" i="15"/>
  <c r="G134" i="15" s="1"/>
  <c r="M113" i="52"/>
  <c r="M112" i="52"/>
  <c r="M115" i="52"/>
  <c r="M130" i="52"/>
  <c r="M147" i="52"/>
  <c r="M127" i="52"/>
  <c r="M144" i="52"/>
  <c r="M134" i="52"/>
  <c r="M135" i="52"/>
  <c r="F132" i="15"/>
  <c r="G149" i="15"/>
  <c r="G129" i="15" s="1"/>
  <c r="M136" i="15"/>
  <c r="B167" i="6"/>
  <c r="I129" i="6"/>
  <c r="B168" i="6"/>
  <c r="I130" i="6"/>
  <c r="Q130" i="6" s="1"/>
  <c r="V84" i="30"/>
  <c r="S84" i="30"/>
  <c r="O84" i="30"/>
  <c r="J88" i="30"/>
  <c r="K88" i="30"/>
  <c r="L88" i="30"/>
  <c r="V88" i="30"/>
  <c r="N88" i="30"/>
  <c r="R92" i="30"/>
  <c r="O92" i="30"/>
  <c r="J92" i="30"/>
  <c r="N92" i="30"/>
  <c r="K96" i="30"/>
  <c r="S96" i="30"/>
  <c r="V96" i="30"/>
  <c r="P96" i="30"/>
  <c r="Q96" i="30" s="1"/>
  <c r="S100" i="30"/>
  <c r="P100" i="30"/>
  <c r="Q100" i="30" s="1"/>
  <c r="K100" i="30"/>
  <c r="O104" i="30"/>
  <c r="J104" i="30"/>
  <c r="S104" i="30"/>
  <c r="N104" i="30"/>
  <c r="R104" i="30"/>
  <c r="K108" i="30"/>
  <c r="R108" i="30"/>
  <c r="T108" i="30" s="1"/>
  <c r="V108" i="30"/>
  <c r="P108" i="30"/>
  <c r="Q108" i="30" s="1"/>
  <c r="N112" i="30"/>
  <c r="O112" i="30"/>
  <c r="J112" i="30"/>
  <c r="V116" i="30"/>
  <c r="O116" i="30"/>
  <c r="J116" i="30"/>
  <c r="N116" i="30"/>
  <c r="N120" i="30"/>
  <c r="S120" i="30"/>
  <c r="V120" i="30"/>
  <c r="K120" i="30"/>
  <c r="J120" i="30"/>
  <c r="R124" i="30"/>
  <c r="T124" i="30" s="1"/>
  <c r="V124" i="30"/>
  <c r="O124" i="30"/>
  <c r="S124" i="30"/>
  <c r="S128" i="30"/>
  <c r="R128" i="30"/>
  <c r="O128" i="30"/>
  <c r="J128" i="30"/>
  <c r="K132" i="30"/>
  <c r="V132" i="30"/>
  <c r="N132" i="30"/>
  <c r="N29" i="30"/>
  <c r="O29" i="30"/>
  <c r="V29" i="30"/>
  <c r="J29" i="30"/>
  <c r="K29" i="30"/>
  <c r="R29" i="30"/>
  <c r="T29" i="30" s="1"/>
  <c r="G151" i="15"/>
  <c r="G131" i="15" s="1"/>
  <c r="G145" i="15"/>
  <c r="G148" i="15"/>
  <c r="G128" i="15" s="1"/>
  <c r="M114" i="52"/>
  <c r="M118" i="52"/>
  <c r="M110" i="52"/>
  <c r="M131" i="52"/>
  <c r="M148" i="52"/>
  <c r="M146" i="52"/>
  <c r="M129" i="52"/>
  <c r="M151" i="52"/>
  <c r="M131" i="15"/>
  <c r="B171" i="15"/>
  <c r="B177" i="15" s="1"/>
  <c r="K202" i="30"/>
  <c r="N84" i="30"/>
  <c r="J84" i="30"/>
  <c r="R96" i="30"/>
  <c r="T96" i="30" s="1"/>
  <c r="S108" i="30"/>
  <c r="E213" i="30"/>
  <c r="X213" i="30" s="1"/>
  <c r="AB213" i="30" s="1"/>
  <c r="R152" i="30"/>
  <c r="S90" i="30"/>
  <c r="N152" i="30"/>
  <c r="S86" i="30" s="1"/>
  <c r="K152" i="30"/>
  <c r="V152" i="30"/>
  <c r="K134" i="30"/>
  <c r="O130" i="30"/>
  <c r="V130" i="30"/>
  <c r="P126" i="30"/>
  <c r="Q126" i="30" s="1"/>
  <c r="N126" i="30"/>
  <c r="O122" i="30"/>
  <c r="P118" i="30"/>
  <c r="Q118" i="30" s="1"/>
  <c r="V118" i="30"/>
  <c r="O114" i="30"/>
  <c r="P110" i="30"/>
  <c r="R110" i="30"/>
  <c r="P106" i="30"/>
  <c r="Q106" i="30" s="1"/>
  <c r="V106" i="30"/>
  <c r="P102" i="30"/>
  <c r="Q102" i="30" s="1"/>
  <c r="J102" i="30"/>
  <c r="N98" i="30"/>
  <c r="K98" i="30"/>
  <c r="V98" i="30"/>
  <c r="P94" i="30"/>
  <c r="Q94" i="30" s="1"/>
  <c r="J94" i="30"/>
  <c r="O90" i="30"/>
  <c r="V90" i="30"/>
  <c r="O86" i="30"/>
  <c r="W125" i="44"/>
  <c r="O28" i="43"/>
  <c r="V297" i="30"/>
  <c r="N297" i="30"/>
  <c r="V301" i="30"/>
  <c r="O301" i="30"/>
  <c r="N301" i="30"/>
  <c r="V305" i="30"/>
  <c r="O305" i="30"/>
  <c r="N305" i="30"/>
  <c r="P239" i="30" s="1"/>
  <c r="Q239" i="30" s="1"/>
  <c r="V309" i="30"/>
  <c r="O309" i="30"/>
  <c r="N309" i="30"/>
  <c r="V313" i="30"/>
  <c r="N313" i="30"/>
  <c r="V317" i="30"/>
  <c r="N317" i="30"/>
  <c r="O317" i="30"/>
  <c r="V326" i="30"/>
  <c r="N326" i="30"/>
  <c r="S260" i="30" s="1"/>
  <c r="O26" i="43"/>
  <c r="O39" i="43"/>
  <c r="O17" i="43"/>
  <c r="P17" i="43" s="1"/>
  <c r="Q17" i="43" s="1"/>
  <c r="O261" i="30"/>
  <c r="S261" i="30"/>
  <c r="V261" i="30"/>
  <c r="V254" i="30"/>
  <c r="N254" i="30"/>
  <c r="P188" i="30" s="1"/>
  <c r="Q188" i="30" s="1"/>
  <c r="V248" i="30"/>
  <c r="S248" i="30"/>
  <c r="N248" i="30"/>
  <c r="P182" i="30" s="1"/>
  <c r="P248" i="30"/>
  <c r="Q248" i="30" s="1"/>
  <c r="V241" i="30"/>
  <c r="N241" i="30"/>
  <c r="S175" i="30" s="1"/>
  <c r="S241" i="30"/>
  <c r="S236" i="30"/>
  <c r="V236" i="30"/>
  <c r="N236" i="30"/>
  <c r="S170" i="30" s="1"/>
  <c r="O236" i="30"/>
  <c r="N229" i="30"/>
  <c r="S229" i="30"/>
  <c r="O229" i="30"/>
  <c r="N222" i="30"/>
  <c r="P156" i="30" s="1"/>
  <c r="Q156" i="30" s="1"/>
  <c r="S222" i="30"/>
  <c r="O222" i="30"/>
  <c r="A161" i="44"/>
  <c r="A141" i="44"/>
  <c r="I76" i="44"/>
  <c r="A120" i="44"/>
  <c r="C2" i="44"/>
  <c r="E165" i="45"/>
  <c r="E166" i="45" s="1"/>
  <c r="E167" i="45" s="1"/>
  <c r="E168" i="45" s="1"/>
  <c r="E169" i="45" s="1"/>
  <c r="E170" i="45" s="1"/>
  <c r="E171" i="45" s="1"/>
  <c r="E172" i="45" s="1"/>
  <c r="E173" i="45" s="1"/>
  <c r="N157" i="45"/>
  <c r="O154" i="45" s="1"/>
  <c r="B145" i="45"/>
  <c r="B150" i="45"/>
  <c r="F157" i="45"/>
  <c r="B146" i="45"/>
  <c r="C166" i="45"/>
  <c r="C167" i="45" s="1"/>
  <c r="C168" i="45" s="1"/>
  <c r="C169" i="45" s="1"/>
  <c r="C170" i="45" s="1"/>
  <c r="C171" i="45" s="1"/>
  <c r="C172" i="45" s="1"/>
  <c r="C173" i="45" s="1"/>
  <c r="B155" i="45"/>
  <c r="K151" i="45"/>
  <c r="B151" i="45"/>
  <c r="B147" i="45"/>
  <c r="J157" i="45"/>
  <c r="K147" i="45"/>
  <c r="B153" i="45"/>
  <c r="R157" i="45"/>
  <c r="S149" i="45" s="1"/>
  <c r="B149" i="45"/>
  <c r="B155" i="49"/>
  <c r="B151" i="49"/>
  <c r="B147" i="49"/>
  <c r="F157" i="49"/>
  <c r="G147" i="49" s="1"/>
  <c r="G127" i="49" s="1"/>
  <c r="B154" i="49"/>
  <c r="K154" i="49"/>
  <c r="K150" i="49"/>
  <c r="B150" i="49"/>
  <c r="J157" i="49"/>
  <c r="B146" i="49"/>
  <c r="K146" i="49"/>
  <c r="B153" i="49"/>
  <c r="N157" i="49"/>
  <c r="O149" i="49" s="1"/>
  <c r="B149" i="49"/>
  <c r="B156" i="49"/>
  <c r="B152" i="49"/>
  <c r="B148" i="49"/>
  <c r="R157" i="49"/>
  <c r="S148" i="49" s="1"/>
  <c r="G147" i="30"/>
  <c r="Z147" i="30" s="1"/>
  <c r="AD147" i="30" s="1"/>
  <c r="S106" i="30"/>
  <c r="R102" i="30"/>
  <c r="T102" i="30" s="1"/>
  <c r="K248" i="30"/>
  <c r="R122" i="30"/>
  <c r="R118" i="30"/>
  <c r="T118" i="30" s="1"/>
  <c r="J126" i="30"/>
  <c r="K126" i="30"/>
  <c r="J122" i="30"/>
  <c r="J114" i="30"/>
  <c r="N114" i="30"/>
  <c r="N106" i="30"/>
  <c r="N102" i="30"/>
  <c r="K102" i="30"/>
  <c r="N94" i="30"/>
  <c r="J86" i="30"/>
  <c r="J248" i="30"/>
  <c r="V229" i="30"/>
  <c r="O254" i="30"/>
  <c r="O281" i="30"/>
  <c r="N281" i="30"/>
  <c r="K281" i="30"/>
  <c r="K315" i="30"/>
  <c r="K328" i="30"/>
  <c r="K312" i="30"/>
  <c r="K296" i="30"/>
  <c r="K323" i="30"/>
  <c r="K330" i="30"/>
  <c r="K314" i="30"/>
  <c r="K298" i="30"/>
  <c r="K282" i="30"/>
  <c r="L216" i="30" s="1"/>
  <c r="M216" i="30" s="1"/>
  <c r="K295" i="30"/>
  <c r="K321" i="30"/>
  <c r="K305" i="30"/>
  <c r="K289" i="30"/>
  <c r="V281" i="30"/>
  <c r="K285" i="30"/>
  <c r="K287" i="30"/>
  <c r="K320" i="30"/>
  <c r="K304" i="30"/>
  <c r="K288" i="30"/>
  <c r="K299" i="30"/>
  <c r="K322" i="30"/>
  <c r="K306" i="30"/>
  <c r="K290" i="30"/>
  <c r="K319" i="30"/>
  <c r="K329" i="30"/>
  <c r="K313" i="30"/>
  <c r="K297" i="30"/>
  <c r="V299" i="30"/>
  <c r="O299" i="30"/>
  <c r="N299" i="30"/>
  <c r="V303" i="30"/>
  <c r="N303" i="30"/>
  <c r="S237" i="30" s="1"/>
  <c r="V307" i="30"/>
  <c r="N307" i="30"/>
  <c r="P241" i="30" s="1"/>
  <c r="O307" i="30"/>
  <c r="O311" i="30"/>
  <c r="V311" i="30"/>
  <c r="N311" i="30"/>
  <c r="V315" i="30"/>
  <c r="N315" i="30"/>
  <c r="S249" i="30" s="1"/>
  <c r="O319" i="30"/>
  <c r="V319" i="30"/>
  <c r="N319" i="30"/>
  <c r="V328" i="30"/>
  <c r="N328" i="30"/>
  <c r="S262" i="30" s="1"/>
  <c r="O328" i="30"/>
  <c r="V332" i="30"/>
  <c r="O332" i="30"/>
  <c r="V196" i="30"/>
  <c r="O196" i="30"/>
  <c r="N196" i="30"/>
  <c r="O188" i="30"/>
  <c r="N188" i="30"/>
  <c r="N180" i="30"/>
  <c r="P114" i="30" s="1"/>
  <c r="Q114" i="30" s="1"/>
  <c r="V180" i="30"/>
  <c r="S180" i="30"/>
  <c r="V172" i="30"/>
  <c r="O172" i="30"/>
  <c r="V164" i="30"/>
  <c r="O164" i="30"/>
  <c r="N164" i="30"/>
  <c r="S98" i="30" s="1"/>
  <c r="O156" i="30"/>
  <c r="S156" i="30"/>
  <c r="N156" i="30"/>
  <c r="P90" i="30" s="1"/>
  <c r="Q90" i="30" s="1"/>
  <c r="F169" i="45"/>
  <c r="F170" i="45" s="1"/>
  <c r="F171" i="45" s="1"/>
  <c r="F172" i="45" s="1"/>
  <c r="F173" i="45" s="1"/>
  <c r="F174" i="45" s="1"/>
  <c r="F175" i="45" s="1"/>
  <c r="F176" i="45" s="1"/>
  <c r="V186" i="30"/>
  <c r="N154" i="30"/>
  <c r="S88" i="30" s="1"/>
  <c r="V178" i="30"/>
  <c r="V160" i="30"/>
  <c r="V287" i="30"/>
  <c r="O304" i="30"/>
  <c r="N320" i="30"/>
  <c r="P254" i="30" s="1"/>
  <c r="Q254" i="30" s="1"/>
  <c r="O329" i="30"/>
  <c r="V176" i="30"/>
  <c r="O314" i="30"/>
  <c r="N318" i="30"/>
  <c r="V302" i="30"/>
  <c r="V312" i="30"/>
  <c r="V316" i="30"/>
  <c r="V320" i="30"/>
  <c r="V327" i="30"/>
  <c r="V41" i="30"/>
  <c r="K41" i="30"/>
  <c r="N41" i="30"/>
  <c r="N67" i="30" s="1"/>
  <c r="H125" i="47"/>
  <c r="I125" i="47" s="1"/>
  <c r="M144" i="47"/>
  <c r="W127" i="47"/>
  <c r="V61" i="30"/>
  <c r="N61" i="30"/>
  <c r="J61" i="30"/>
  <c r="L37" i="30"/>
  <c r="J37" i="30"/>
  <c r="K37" i="30"/>
  <c r="D164" i="48"/>
  <c r="M144" i="48"/>
  <c r="W127" i="48"/>
  <c r="AA67" i="30"/>
  <c r="G15" i="41" s="1"/>
  <c r="AA136" i="30"/>
  <c r="F15" i="41" s="1"/>
  <c r="AC136" i="30"/>
  <c r="F17" i="41" s="1"/>
  <c r="AD136" i="30"/>
  <c r="F18" i="41" s="1"/>
  <c r="AA268" i="30"/>
  <c r="D15" i="41" s="1"/>
  <c r="AC268" i="30"/>
  <c r="D17" i="41" s="1"/>
  <c r="AD268" i="30"/>
  <c r="D18" i="41" s="1"/>
  <c r="AB202" i="30"/>
  <c r="E16" i="41" s="1"/>
  <c r="AD202" i="30"/>
  <c r="E18" i="41" s="1"/>
  <c r="AC202" i="30"/>
  <c r="E17" i="41" s="1"/>
  <c r="N128" i="50"/>
  <c r="G148" i="50"/>
  <c r="G151" i="50"/>
  <c r="G146" i="50"/>
  <c r="G152" i="50"/>
  <c r="G147" i="50"/>
  <c r="G153" i="50"/>
  <c r="G149" i="50"/>
  <c r="G154" i="50"/>
  <c r="V264" i="30"/>
  <c r="O244" i="30"/>
  <c r="S176" i="30"/>
  <c r="N151" i="30"/>
  <c r="N37" i="30"/>
  <c r="K61" i="30"/>
  <c r="N64" i="30"/>
  <c r="J64" i="30"/>
  <c r="O64" i="30"/>
  <c r="K49" i="30"/>
  <c r="J49" i="30"/>
  <c r="N49" i="30"/>
  <c r="C167" i="49"/>
  <c r="C168" i="49" s="1"/>
  <c r="C169" i="49" s="1"/>
  <c r="C170" i="49" s="1"/>
  <c r="C171" i="49" s="1"/>
  <c r="C172" i="49" s="1"/>
  <c r="C173" i="49" s="1"/>
  <c r="N157" i="48"/>
  <c r="B145" i="48"/>
  <c r="B151" i="48"/>
  <c r="F157" i="48"/>
  <c r="G151" i="48" s="1"/>
  <c r="G131" i="48" s="1"/>
  <c r="B147" i="48"/>
  <c r="J157" i="48"/>
  <c r="B146" i="48"/>
  <c r="B149" i="48"/>
  <c r="F169" i="48"/>
  <c r="F170" i="48" s="1"/>
  <c r="F171" i="48" s="1"/>
  <c r="F172" i="48" s="1"/>
  <c r="F173" i="48" s="1"/>
  <c r="F174" i="48" s="1"/>
  <c r="F175" i="48" s="1"/>
  <c r="F176" i="48" s="1"/>
  <c r="R157" i="48"/>
  <c r="M137" i="59"/>
  <c r="D156" i="59"/>
  <c r="T121" i="59"/>
  <c r="C87" i="13"/>
  <c r="C69" i="13"/>
  <c r="I85" i="62"/>
  <c r="C51" i="13"/>
  <c r="D18" i="58"/>
  <c r="D167" i="45"/>
  <c r="D168" i="45" s="1"/>
  <c r="D169" i="45" s="1"/>
  <c r="D170" i="45" s="1"/>
  <c r="D171" i="45" s="1"/>
  <c r="D172" i="45" s="1"/>
  <c r="D173" i="45" s="1"/>
  <c r="C2" i="47"/>
  <c r="A161" i="47"/>
  <c r="A141" i="47"/>
  <c r="I76" i="47"/>
  <c r="I15" i="47"/>
  <c r="A120" i="47"/>
  <c r="P135" i="47"/>
  <c r="J134" i="52" s="1"/>
  <c r="B175" i="47"/>
  <c r="I135" i="47"/>
  <c r="M135" i="47"/>
  <c r="M131" i="47"/>
  <c r="B171" i="47"/>
  <c r="F131" i="47"/>
  <c r="C137" i="47"/>
  <c r="H129" i="61"/>
  <c r="I129" i="61"/>
  <c r="F168" i="49"/>
  <c r="F169" i="49" s="1"/>
  <c r="F170" i="49" s="1"/>
  <c r="F171" i="49" s="1"/>
  <c r="F172" i="49" s="1"/>
  <c r="F173" i="49" s="1"/>
  <c r="F174" i="49" s="1"/>
  <c r="F175" i="49" s="1"/>
  <c r="F176" i="49" s="1"/>
  <c r="A120" i="46"/>
  <c r="C2" i="46"/>
  <c r="I76" i="46"/>
  <c r="F157" i="46"/>
  <c r="F169" i="46"/>
  <c r="F170" i="46" s="1"/>
  <c r="F171" i="46" s="1"/>
  <c r="F172" i="46" s="1"/>
  <c r="F173" i="46" s="1"/>
  <c r="F174" i="46" s="1"/>
  <c r="F175" i="46" s="1"/>
  <c r="F176" i="46" s="1"/>
  <c r="B149" i="46"/>
  <c r="J157" i="46"/>
  <c r="F134" i="48"/>
  <c r="P134" i="48"/>
  <c r="M134" i="48"/>
  <c r="M130" i="48"/>
  <c r="G132" i="50"/>
  <c r="B172" i="50"/>
  <c r="N99" i="52"/>
  <c r="J178" i="52"/>
  <c r="J186" i="52"/>
  <c r="J184" i="52"/>
  <c r="J182" i="52"/>
  <c r="J180" i="52"/>
  <c r="L180" i="52"/>
  <c r="L181" i="52"/>
  <c r="L186" i="52"/>
  <c r="L179" i="52"/>
  <c r="L187" i="52"/>
  <c r="L178" i="52"/>
  <c r="F133" i="44"/>
  <c r="M133" i="44"/>
  <c r="B173" i="44"/>
  <c r="M134" i="45"/>
  <c r="B174" i="45"/>
  <c r="M130" i="45"/>
  <c r="B170" i="45"/>
  <c r="F129" i="46"/>
  <c r="B169" i="46"/>
  <c r="M129" i="47"/>
  <c r="B169" i="47"/>
  <c r="B173" i="48"/>
  <c r="M133" i="48"/>
  <c r="I136" i="49"/>
  <c r="L152" i="52" s="1"/>
  <c r="B176" i="49"/>
  <c r="F136" i="49"/>
  <c r="B172" i="49"/>
  <c r="M132" i="49"/>
  <c r="B168" i="49"/>
  <c r="J125" i="50"/>
  <c r="B165" i="50"/>
  <c r="J131" i="50"/>
  <c r="B171" i="50"/>
  <c r="B177" i="50" s="1"/>
  <c r="G127" i="50"/>
  <c r="J127" i="50"/>
  <c r="B167" i="50"/>
  <c r="H176" i="52"/>
  <c r="H186" i="52"/>
  <c r="H182" i="52"/>
  <c r="H178" i="52"/>
  <c r="H185" i="52"/>
  <c r="H181" i="52"/>
  <c r="K177" i="52"/>
  <c r="K187" i="52"/>
  <c r="K184" i="52"/>
  <c r="K178" i="52"/>
  <c r="K183" i="52"/>
  <c r="K180" i="52"/>
  <c r="M186" i="52"/>
  <c r="M184" i="52"/>
  <c r="M182" i="52"/>
  <c r="M180" i="52"/>
  <c r="M178" i="52"/>
  <c r="I187" i="52"/>
  <c r="I185" i="52"/>
  <c r="I183" i="52"/>
  <c r="I181" i="52"/>
  <c r="I179" i="52"/>
  <c r="L130" i="59"/>
  <c r="B168" i="59"/>
  <c r="F130" i="59"/>
  <c r="O130" i="59"/>
  <c r="I130" i="59"/>
  <c r="B165" i="59"/>
  <c r="F127" i="59"/>
  <c r="L127" i="59"/>
  <c r="F123" i="59"/>
  <c r="L123" i="59"/>
  <c r="B161" i="59"/>
  <c r="B138" i="59"/>
  <c r="C157" i="59"/>
  <c r="G155" i="47"/>
  <c r="G135" i="47" s="1"/>
  <c r="G151" i="47"/>
  <c r="I135" i="45"/>
  <c r="B170" i="46"/>
  <c r="B176" i="44"/>
  <c r="F136" i="44"/>
  <c r="M136" i="46"/>
  <c r="P136" i="46"/>
  <c r="M132" i="46"/>
  <c r="B172" i="46"/>
  <c r="B176" i="47"/>
  <c r="M136" i="47"/>
  <c r="F130" i="48"/>
  <c r="D166" i="48"/>
  <c r="D167" i="48" s="1"/>
  <c r="D168" i="48" s="1"/>
  <c r="D169" i="48" s="1"/>
  <c r="D170" i="48" s="1"/>
  <c r="D171" i="48" s="1"/>
  <c r="D172" i="48" s="1"/>
  <c r="D173" i="48" s="1"/>
  <c r="D166" i="49"/>
  <c r="D167" i="49" s="1"/>
  <c r="D168" i="49" s="1"/>
  <c r="D169" i="49" s="1"/>
  <c r="D170" i="49" s="1"/>
  <c r="D171" i="49" s="1"/>
  <c r="D172" i="49" s="1"/>
  <c r="D173" i="49" s="1"/>
  <c r="D174" i="49" s="1"/>
  <c r="D175" i="49" s="1"/>
  <c r="D176" i="49" s="1"/>
  <c r="M181" i="52"/>
  <c r="M185" i="52"/>
  <c r="H184" i="52"/>
  <c r="K179" i="52"/>
  <c r="N179" i="52"/>
  <c r="N185" i="52"/>
  <c r="F178" i="52"/>
  <c r="N184" i="52"/>
  <c r="N187" i="52"/>
  <c r="N182" i="52"/>
  <c r="F187" i="52"/>
  <c r="F185" i="52"/>
  <c r="F183" i="52"/>
  <c r="F181" i="52"/>
  <c r="F179" i="52"/>
  <c r="N176" i="52"/>
  <c r="N180" i="52"/>
  <c r="N183" i="52"/>
  <c r="N178" i="52"/>
  <c r="F177" i="52"/>
  <c r="I178" i="52"/>
  <c r="H107" i="43"/>
  <c r="N100" i="52" s="1"/>
  <c r="F126" i="59"/>
  <c r="L126" i="59"/>
  <c r="J130" i="61"/>
  <c r="B168" i="61"/>
  <c r="G130" i="61"/>
  <c r="J123" i="61"/>
  <c r="B161" i="61"/>
  <c r="G123" i="61"/>
  <c r="I136" i="50"/>
  <c r="D137" i="50"/>
  <c r="O51" i="58"/>
  <c r="O44" i="58"/>
  <c r="O45" i="58"/>
  <c r="O50" i="58"/>
  <c r="O48" i="58"/>
  <c r="O47" i="58"/>
  <c r="O41" i="58"/>
  <c r="O43" i="58"/>
  <c r="K99" i="62"/>
  <c r="A85" i="59"/>
  <c r="D33" i="13"/>
  <c r="J105" i="62" s="1"/>
  <c r="J123" i="62" s="1"/>
  <c r="A14" i="59"/>
  <c r="B118" i="59"/>
  <c r="M13" i="59"/>
  <c r="K118" i="59"/>
  <c r="M85" i="59"/>
  <c r="J127" i="61"/>
  <c r="I131" i="50"/>
  <c r="C158" i="61"/>
  <c r="C159" i="61" s="1"/>
  <c r="C160" i="61" s="1"/>
  <c r="C161" i="61" s="1"/>
  <c r="C162" i="61" s="1"/>
  <c r="O42" i="58"/>
  <c r="D156" i="61"/>
  <c r="B160" i="59"/>
  <c r="F122" i="59"/>
  <c r="I135" i="50"/>
  <c r="F159" i="61"/>
  <c r="F160" i="61" s="1"/>
  <c r="B156" i="61"/>
  <c r="M85" i="61"/>
  <c r="I120" i="61"/>
  <c r="I124" i="61"/>
  <c r="I121" i="61"/>
  <c r="I128" i="61"/>
  <c r="E49" i="58"/>
  <c r="E47" i="58"/>
  <c r="E46" i="58"/>
  <c r="E42" i="58"/>
  <c r="E45" i="58"/>
  <c r="E43" i="58"/>
  <c r="I132" i="50"/>
  <c r="I127" i="50"/>
  <c r="I126" i="50"/>
  <c r="I125" i="50"/>
  <c r="I133" i="50"/>
  <c r="I128" i="50"/>
  <c r="I134" i="50"/>
  <c r="H125" i="50"/>
  <c r="I13" i="43"/>
  <c r="I44" i="43"/>
  <c r="K126" i="62"/>
  <c r="K128" i="62"/>
  <c r="K130" i="62"/>
  <c r="B118" i="61"/>
  <c r="D131" i="61"/>
  <c r="E41" i="58"/>
  <c r="E48" i="58"/>
  <c r="I130" i="50"/>
  <c r="I129" i="50"/>
  <c r="I122" i="61"/>
  <c r="J128" i="61"/>
  <c r="G128" i="61"/>
  <c r="J124" i="61"/>
  <c r="B162" i="61"/>
  <c r="G120" i="61"/>
  <c r="C131" i="61"/>
  <c r="J125" i="62"/>
  <c r="L99" i="62"/>
  <c r="I130" i="61"/>
  <c r="H24" i="43"/>
  <c r="H37" i="43"/>
  <c r="B157" i="47" l="1"/>
  <c r="S153" i="45"/>
  <c r="S152" i="49"/>
  <c r="B157" i="50"/>
  <c r="N125" i="50"/>
  <c r="O125" i="50" s="1"/>
  <c r="S154" i="50"/>
  <c r="S150" i="50"/>
  <c r="S155" i="50"/>
  <c r="S149" i="50"/>
  <c r="S148" i="50"/>
  <c r="S156" i="50"/>
  <c r="S151" i="50"/>
  <c r="S145" i="50"/>
  <c r="S157" i="50" s="1"/>
  <c r="S146" i="50"/>
  <c r="S152" i="50"/>
  <c r="S147" i="50"/>
  <c r="S153" i="50"/>
  <c r="C149" i="50"/>
  <c r="C156" i="50"/>
  <c r="C151" i="50"/>
  <c r="C147" i="50"/>
  <c r="C154" i="50"/>
  <c r="C152" i="50"/>
  <c r="C145" i="50"/>
  <c r="C157" i="50" s="1"/>
  <c r="C155" i="50"/>
  <c r="C146" i="50"/>
  <c r="C148" i="50"/>
  <c r="C153" i="50"/>
  <c r="C150" i="50"/>
  <c r="K154" i="15"/>
  <c r="G147" i="47"/>
  <c r="G127" i="47" s="1"/>
  <c r="G154" i="47"/>
  <c r="G134" i="47" s="1"/>
  <c r="G152" i="47"/>
  <c r="G132" i="47" s="1"/>
  <c r="G146" i="47"/>
  <c r="G126" i="47" s="1"/>
  <c r="G150" i="47"/>
  <c r="G130" i="47" s="1"/>
  <c r="G148" i="47"/>
  <c r="G128" i="47" s="1"/>
  <c r="X128" i="47"/>
  <c r="Y128" i="47" s="1"/>
  <c r="G156" i="47"/>
  <c r="G136" i="47" s="1"/>
  <c r="G149" i="47"/>
  <c r="G129" i="47" s="1"/>
  <c r="G157" i="44"/>
  <c r="G125" i="44"/>
  <c r="B177" i="46"/>
  <c r="B177" i="45"/>
  <c r="B169" i="59"/>
  <c r="K268" i="30"/>
  <c r="I9" i="49"/>
  <c r="J29" i="11"/>
  <c r="M10" i="59" s="1"/>
  <c r="I9" i="48"/>
  <c r="W127" i="46"/>
  <c r="M144" i="46"/>
  <c r="I144" i="50"/>
  <c r="M128" i="50"/>
  <c r="C164" i="50"/>
  <c r="D164" i="46"/>
  <c r="M129" i="50"/>
  <c r="F124" i="50"/>
  <c r="S251" i="30"/>
  <c r="P251" i="30"/>
  <c r="Q251" i="30" s="1"/>
  <c r="P253" i="30"/>
  <c r="Q253" i="30" s="1"/>
  <c r="S253" i="30"/>
  <c r="S254" i="30"/>
  <c r="S231" i="30"/>
  <c r="P231" i="30"/>
  <c r="Q231" i="30" s="1"/>
  <c r="P262" i="30"/>
  <c r="Q262" i="30" s="1"/>
  <c r="P237" i="30"/>
  <c r="Q237" i="30" s="1"/>
  <c r="S234" i="30"/>
  <c r="P234" i="30"/>
  <c r="Q234" i="30" s="1"/>
  <c r="P252" i="30"/>
  <c r="Q252" i="30" s="1"/>
  <c r="S252" i="30"/>
  <c r="S243" i="30"/>
  <c r="P243" i="30"/>
  <c r="Q243" i="30" s="1"/>
  <c r="P249" i="30"/>
  <c r="Q249" i="30" s="1"/>
  <c r="S245" i="30"/>
  <c r="P245" i="30"/>
  <c r="Q245" i="30" s="1"/>
  <c r="S233" i="30"/>
  <c r="P233" i="30"/>
  <c r="Q233" i="30" s="1"/>
  <c r="S247" i="30"/>
  <c r="P247" i="30"/>
  <c r="Q247" i="30" s="1"/>
  <c r="P235" i="30"/>
  <c r="Q235" i="30" s="1"/>
  <c r="S235" i="30"/>
  <c r="S246" i="30"/>
  <c r="P246" i="30"/>
  <c r="Q246" i="30" s="1"/>
  <c r="P216" i="30"/>
  <c r="Q216" i="30" s="1"/>
  <c r="S216" i="30"/>
  <c r="T216" i="30" s="1"/>
  <c r="J283" i="30"/>
  <c r="L215" i="30"/>
  <c r="M215" i="30" s="1"/>
  <c r="K334" i="30"/>
  <c r="J16" i="42" s="1"/>
  <c r="S215" i="30"/>
  <c r="P215" i="30"/>
  <c r="Q215" i="30" s="1"/>
  <c r="T197" i="30"/>
  <c r="R156" i="30"/>
  <c r="T156" i="30" s="1"/>
  <c r="L156" i="30"/>
  <c r="M156" i="30" s="1"/>
  <c r="R193" i="30"/>
  <c r="T193" i="30" s="1"/>
  <c r="L193" i="30"/>
  <c r="M193" i="30" s="1"/>
  <c r="L169" i="30"/>
  <c r="M169" i="30" s="1"/>
  <c r="R169" i="30"/>
  <c r="T169" i="30" s="1"/>
  <c r="R185" i="30"/>
  <c r="T185" i="30" s="1"/>
  <c r="L185" i="30"/>
  <c r="M185" i="30" s="1"/>
  <c r="R161" i="30"/>
  <c r="T161" i="30" s="1"/>
  <c r="L161" i="30"/>
  <c r="M161" i="30" s="1"/>
  <c r="T198" i="30"/>
  <c r="S188" i="30"/>
  <c r="P194" i="30"/>
  <c r="Q194" i="30" s="1"/>
  <c r="S173" i="30"/>
  <c r="T173" i="30" s="1"/>
  <c r="P175" i="30"/>
  <c r="Q175" i="30" s="1"/>
  <c r="L172" i="30"/>
  <c r="M172" i="30" s="1"/>
  <c r="L200" i="30"/>
  <c r="M200" i="30" s="1"/>
  <c r="R200" i="30"/>
  <c r="T200" i="30" s="1"/>
  <c r="R170" i="30"/>
  <c r="T170" i="30" s="1"/>
  <c r="L170" i="30"/>
  <c r="M170" i="30" s="1"/>
  <c r="R192" i="30"/>
  <c r="T192" i="30" s="1"/>
  <c r="L192" i="30"/>
  <c r="M192" i="30" s="1"/>
  <c r="L190" i="30"/>
  <c r="M190" i="30" s="1"/>
  <c r="P152" i="30"/>
  <c r="Q152" i="30" s="1"/>
  <c r="P163" i="30"/>
  <c r="Q163" i="30" s="1"/>
  <c r="S163" i="30"/>
  <c r="S184" i="30"/>
  <c r="P184" i="30"/>
  <c r="Q184" i="30" s="1"/>
  <c r="T190" i="30"/>
  <c r="T158" i="30"/>
  <c r="T151" i="30"/>
  <c r="T189" i="30"/>
  <c r="P162" i="30"/>
  <c r="Q162" i="30" s="1"/>
  <c r="R196" i="30"/>
  <c r="T196" i="30" s="1"/>
  <c r="R171" i="30"/>
  <c r="L171" i="30"/>
  <c r="M171" i="30" s="1"/>
  <c r="P183" i="30"/>
  <c r="Q183" i="30" s="1"/>
  <c r="S183" i="30"/>
  <c r="T183" i="30" s="1"/>
  <c r="L177" i="30"/>
  <c r="M177" i="30" s="1"/>
  <c r="R177" i="30"/>
  <c r="T177" i="30" s="1"/>
  <c r="R176" i="30"/>
  <c r="T176" i="30" s="1"/>
  <c r="L176" i="30"/>
  <c r="M176" i="30" s="1"/>
  <c r="L188" i="30"/>
  <c r="M188" i="30" s="1"/>
  <c r="L194" i="30"/>
  <c r="M194" i="30" s="1"/>
  <c r="O268" i="30"/>
  <c r="T152" i="30"/>
  <c r="P170" i="30"/>
  <c r="Q170" i="30" s="1"/>
  <c r="T188" i="30"/>
  <c r="T194" i="30"/>
  <c r="L191" i="30"/>
  <c r="M191" i="30" s="1"/>
  <c r="T165" i="30"/>
  <c r="T175" i="30"/>
  <c r="R168" i="30"/>
  <c r="T168" i="30" s="1"/>
  <c r="L168" i="30"/>
  <c r="M168" i="30" s="1"/>
  <c r="R163" i="30"/>
  <c r="L163" i="30"/>
  <c r="M163" i="30" s="1"/>
  <c r="L160" i="30"/>
  <c r="M160" i="30" s="1"/>
  <c r="R160" i="30"/>
  <c r="T160" i="30" s="1"/>
  <c r="L183" i="30"/>
  <c r="M183" i="30" s="1"/>
  <c r="P171" i="30"/>
  <c r="Q171" i="30" s="1"/>
  <c r="S171" i="30"/>
  <c r="R179" i="30"/>
  <c r="T179" i="30" s="1"/>
  <c r="L179" i="30"/>
  <c r="M179" i="30" s="1"/>
  <c r="R195" i="30"/>
  <c r="T195" i="30" s="1"/>
  <c r="L195" i="30"/>
  <c r="M195" i="30" s="1"/>
  <c r="J268" i="30"/>
  <c r="L182" i="30"/>
  <c r="M182" i="30" s="1"/>
  <c r="R162" i="30"/>
  <c r="T162" i="30" s="1"/>
  <c r="L162" i="30"/>
  <c r="M162" i="30" s="1"/>
  <c r="R182" i="30"/>
  <c r="T182" i="30" s="1"/>
  <c r="R184" i="30"/>
  <c r="T184" i="30" s="1"/>
  <c r="L184" i="30"/>
  <c r="M184" i="30" s="1"/>
  <c r="R111" i="30"/>
  <c r="T111" i="30" s="1"/>
  <c r="L111" i="30"/>
  <c r="M111" i="30" s="1"/>
  <c r="R113" i="30"/>
  <c r="T113" i="30" s="1"/>
  <c r="L113" i="30"/>
  <c r="M113" i="30" s="1"/>
  <c r="R129" i="30"/>
  <c r="T129" i="30" s="1"/>
  <c r="L129" i="30"/>
  <c r="M129" i="30" s="1"/>
  <c r="R125" i="30"/>
  <c r="T125" i="30" s="1"/>
  <c r="L125" i="30"/>
  <c r="M125" i="30" s="1"/>
  <c r="R106" i="30"/>
  <c r="T106" i="30" s="1"/>
  <c r="L106" i="30"/>
  <c r="M106" i="30" s="1"/>
  <c r="T122" i="30"/>
  <c r="S114" i="30"/>
  <c r="S112" i="30"/>
  <c r="T112" i="30" s="1"/>
  <c r="P88" i="30"/>
  <c r="Q88" i="30" s="1"/>
  <c r="L84" i="30"/>
  <c r="M84" i="30" s="1"/>
  <c r="T114" i="30"/>
  <c r="P116" i="30"/>
  <c r="Q116" i="30" s="1"/>
  <c r="L90" i="30"/>
  <c r="M90" i="30" s="1"/>
  <c r="R90" i="30"/>
  <c r="T90" i="30" s="1"/>
  <c r="T120" i="30"/>
  <c r="L115" i="30"/>
  <c r="M115" i="30" s="1"/>
  <c r="R115" i="30"/>
  <c r="S99" i="30"/>
  <c r="P99" i="30"/>
  <c r="Q99" i="30" s="1"/>
  <c r="P133" i="30"/>
  <c r="Q133" i="30" s="1"/>
  <c r="S133" i="30"/>
  <c r="S117" i="30"/>
  <c r="S136" i="30" s="1"/>
  <c r="M17" i="42" s="1"/>
  <c r="P117" i="30"/>
  <c r="Q117" i="30" s="1"/>
  <c r="R127" i="30"/>
  <c r="T127" i="30" s="1"/>
  <c r="L127" i="30"/>
  <c r="M127" i="30" s="1"/>
  <c r="R105" i="30"/>
  <c r="T105" i="30" s="1"/>
  <c r="L105" i="30"/>
  <c r="M105" i="30" s="1"/>
  <c r="R133" i="30"/>
  <c r="T133" i="30" s="1"/>
  <c r="L133" i="30"/>
  <c r="M133" i="30" s="1"/>
  <c r="S93" i="30"/>
  <c r="P93" i="30"/>
  <c r="Q93" i="30" s="1"/>
  <c r="P130" i="30"/>
  <c r="Q130" i="30" s="1"/>
  <c r="S130" i="30"/>
  <c r="R86" i="30"/>
  <c r="T86" i="30" s="1"/>
  <c r="L86" i="30"/>
  <c r="M86" i="30" s="1"/>
  <c r="L97" i="30"/>
  <c r="M97" i="30" s="1"/>
  <c r="R97" i="30"/>
  <c r="T97" i="30" s="1"/>
  <c r="R117" i="30"/>
  <c r="T117" i="30" s="1"/>
  <c r="L117" i="30"/>
  <c r="M117" i="30" s="1"/>
  <c r="P98" i="30"/>
  <c r="Q98" i="30" s="1"/>
  <c r="P86" i="30"/>
  <c r="Q86" i="30" s="1"/>
  <c r="R132" i="30"/>
  <c r="T132" i="30" s="1"/>
  <c r="T116" i="30"/>
  <c r="L100" i="30"/>
  <c r="M100" i="30" s="1"/>
  <c r="R130" i="30"/>
  <c r="T130" i="30" s="1"/>
  <c r="L130" i="30"/>
  <c r="M130" i="30" s="1"/>
  <c r="P125" i="30"/>
  <c r="Q125" i="30" s="1"/>
  <c r="S125" i="30"/>
  <c r="R99" i="30"/>
  <c r="L99" i="30"/>
  <c r="M99" i="30" s="1"/>
  <c r="R123" i="30"/>
  <c r="L123" i="30"/>
  <c r="M123" i="30" s="1"/>
  <c r="L89" i="30"/>
  <c r="M89" i="30" s="1"/>
  <c r="R89" i="30"/>
  <c r="T89" i="30" s="1"/>
  <c r="S109" i="30"/>
  <c r="P109" i="30"/>
  <c r="Q109" i="30" s="1"/>
  <c r="R98" i="30"/>
  <c r="T98" i="30" s="1"/>
  <c r="L98" i="30"/>
  <c r="M98" i="30" s="1"/>
  <c r="S123" i="30"/>
  <c r="P123" i="30"/>
  <c r="Q123" i="30" s="1"/>
  <c r="R103" i="30"/>
  <c r="T103" i="30" s="1"/>
  <c r="L103" i="30"/>
  <c r="M103" i="30" s="1"/>
  <c r="P131" i="30"/>
  <c r="Q131" i="30" s="1"/>
  <c r="S131" i="30"/>
  <c r="S85" i="30"/>
  <c r="P85" i="30"/>
  <c r="Q85" i="30" s="1"/>
  <c r="P122" i="30"/>
  <c r="Q122" i="30" s="1"/>
  <c r="S122" i="30"/>
  <c r="R94" i="30"/>
  <c r="T94" i="30" s="1"/>
  <c r="P92" i="30"/>
  <c r="Q92" i="30" s="1"/>
  <c r="P132" i="30"/>
  <c r="Q132" i="30" s="1"/>
  <c r="T128" i="30"/>
  <c r="T104" i="30"/>
  <c r="T92" i="30"/>
  <c r="L124" i="30"/>
  <c r="M124" i="30" s="1"/>
  <c r="T88" i="30"/>
  <c r="R109" i="30"/>
  <c r="T109" i="30" s="1"/>
  <c r="L109" i="30"/>
  <c r="M109" i="30" s="1"/>
  <c r="L102" i="30"/>
  <c r="M102" i="30" s="1"/>
  <c r="S107" i="30"/>
  <c r="P107" i="30"/>
  <c r="Q107" i="30" s="1"/>
  <c r="L91" i="30"/>
  <c r="M91" i="30" s="1"/>
  <c r="R91" i="30"/>
  <c r="S91" i="30"/>
  <c r="P91" i="30"/>
  <c r="Q91" i="30" s="1"/>
  <c r="R119" i="30"/>
  <c r="T119" i="30" s="1"/>
  <c r="L119" i="30"/>
  <c r="M119" i="30" s="1"/>
  <c r="R95" i="30"/>
  <c r="T95" i="30" s="1"/>
  <c r="L95" i="30"/>
  <c r="M95" i="30" s="1"/>
  <c r="R85" i="30"/>
  <c r="T85" i="30" s="1"/>
  <c r="L85" i="30"/>
  <c r="M85" i="30" s="1"/>
  <c r="P115" i="30"/>
  <c r="Q115" i="30" s="1"/>
  <c r="S115" i="30"/>
  <c r="R107" i="30"/>
  <c r="T107" i="30" s="1"/>
  <c r="L107" i="30"/>
  <c r="M107" i="30" s="1"/>
  <c r="L114" i="30"/>
  <c r="M114" i="30" s="1"/>
  <c r="L131" i="30"/>
  <c r="M131" i="30" s="1"/>
  <c r="R131" i="30"/>
  <c r="T131" i="30" s="1"/>
  <c r="R93" i="30"/>
  <c r="L93" i="30"/>
  <c r="M93" i="30" s="1"/>
  <c r="T101" i="30"/>
  <c r="R84" i="30"/>
  <c r="T84" i="30" s="1"/>
  <c r="R100" i="30"/>
  <c r="T100" i="30" s="1"/>
  <c r="L116" i="30"/>
  <c r="M116" i="30" s="1"/>
  <c r="O136" i="30"/>
  <c r="T67" i="30"/>
  <c r="U12" i="42"/>
  <c r="K136" i="30"/>
  <c r="J136" i="30"/>
  <c r="L107" i="43"/>
  <c r="Y128" i="44" s="1"/>
  <c r="Y125" i="15"/>
  <c r="S157" i="47"/>
  <c r="F174" i="47"/>
  <c r="F175" i="47" s="1"/>
  <c r="F176" i="47" s="1"/>
  <c r="B157" i="15"/>
  <c r="S155" i="44"/>
  <c r="S150" i="44"/>
  <c r="S152" i="44"/>
  <c r="S145" i="44"/>
  <c r="S156" i="44"/>
  <c r="S151" i="44"/>
  <c r="S146" i="44"/>
  <c r="S148" i="44"/>
  <c r="S147" i="44"/>
  <c r="X125" i="44"/>
  <c r="Y125" i="44" s="1"/>
  <c r="S149" i="44"/>
  <c r="S154" i="44"/>
  <c r="S153" i="44"/>
  <c r="S157" i="46"/>
  <c r="R140" i="59"/>
  <c r="R140" i="6"/>
  <c r="R143" i="61"/>
  <c r="R142" i="61"/>
  <c r="R139" i="59"/>
  <c r="O156" i="46"/>
  <c r="O148" i="46"/>
  <c r="O149" i="46"/>
  <c r="X126" i="46"/>
  <c r="Y126" i="46" s="1"/>
  <c r="O152" i="46"/>
  <c r="O155" i="46"/>
  <c r="O151" i="46"/>
  <c r="O147" i="46"/>
  <c r="O153" i="46"/>
  <c r="O154" i="46"/>
  <c r="E174" i="45"/>
  <c r="E175" i="45" s="1"/>
  <c r="E176" i="45" s="1"/>
  <c r="B157" i="44"/>
  <c r="O145" i="46"/>
  <c r="O150" i="46"/>
  <c r="O145" i="45"/>
  <c r="O157" i="15"/>
  <c r="O157" i="47"/>
  <c r="O146" i="45"/>
  <c r="O155" i="44"/>
  <c r="O152" i="44"/>
  <c r="X126" i="44"/>
  <c r="O148" i="44"/>
  <c r="O156" i="44"/>
  <c r="O153" i="44"/>
  <c r="O149" i="44"/>
  <c r="O145" i="44"/>
  <c r="O157" i="44" s="1"/>
  <c r="O151" i="44"/>
  <c r="O147" i="44"/>
  <c r="O146" i="44"/>
  <c r="O146" i="46"/>
  <c r="O154" i="44"/>
  <c r="O150" i="44"/>
  <c r="N140" i="61"/>
  <c r="E158" i="61"/>
  <c r="E159" i="61" s="1"/>
  <c r="N139" i="59"/>
  <c r="N140" i="59"/>
  <c r="N140" i="6"/>
  <c r="K155" i="44"/>
  <c r="K145" i="44"/>
  <c r="K151" i="44"/>
  <c r="K153" i="44"/>
  <c r="K152" i="44"/>
  <c r="K148" i="44"/>
  <c r="X127" i="44"/>
  <c r="K156" i="44"/>
  <c r="K149" i="44"/>
  <c r="K147" i="44"/>
  <c r="D174" i="15"/>
  <c r="D175" i="15" s="1"/>
  <c r="D176" i="15" s="1"/>
  <c r="D174" i="44"/>
  <c r="D175" i="44" s="1"/>
  <c r="D176" i="44" s="1"/>
  <c r="K146" i="44"/>
  <c r="D174" i="45"/>
  <c r="D175" i="45" s="1"/>
  <c r="D176" i="45" s="1"/>
  <c r="K153" i="47"/>
  <c r="K146" i="47"/>
  <c r="K149" i="47"/>
  <c r="K145" i="47"/>
  <c r="K152" i="47"/>
  <c r="K151" i="47"/>
  <c r="K147" i="47"/>
  <c r="K150" i="47"/>
  <c r="X127" i="47"/>
  <c r="K155" i="47"/>
  <c r="K154" i="47"/>
  <c r="K156" i="47"/>
  <c r="D174" i="48"/>
  <c r="D175" i="48" s="1"/>
  <c r="D176" i="48" s="1"/>
  <c r="K150" i="44"/>
  <c r="K156" i="15"/>
  <c r="K153" i="15"/>
  <c r="K152" i="15"/>
  <c r="K148" i="15"/>
  <c r="K145" i="15"/>
  <c r="K151" i="15"/>
  <c r="K150" i="15"/>
  <c r="X127" i="15"/>
  <c r="Y127" i="15" s="1"/>
  <c r="K149" i="15"/>
  <c r="K155" i="15"/>
  <c r="K147" i="15"/>
  <c r="K154" i="44"/>
  <c r="J143" i="61"/>
  <c r="J145" i="61"/>
  <c r="J139" i="59"/>
  <c r="J140" i="59"/>
  <c r="J140" i="6"/>
  <c r="J141" i="52"/>
  <c r="C174" i="49"/>
  <c r="C175" i="49" s="1"/>
  <c r="C176" i="49" s="1"/>
  <c r="G131" i="47"/>
  <c r="G137" i="47" s="1"/>
  <c r="G157" i="47"/>
  <c r="C174" i="45"/>
  <c r="C175" i="45" s="1"/>
  <c r="C176" i="45" s="1"/>
  <c r="I126" i="44"/>
  <c r="B139" i="6"/>
  <c r="F140" i="6"/>
  <c r="I109" i="62"/>
  <c r="I127" i="62" s="1"/>
  <c r="C158" i="6"/>
  <c r="C159" i="6" s="1"/>
  <c r="F139" i="59"/>
  <c r="C158" i="59" s="1"/>
  <c r="J108" i="62"/>
  <c r="F144" i="61"/>
  <c r="C163" i="61" s="1"/>
  <c r="K113" i="62"/>
  <c r="K131" i="62" s="1"/>
  <c r="J126" i="62"/>
  <c r="L127" i="62"/>
  <c r="B15" i="45"/>
  <c r="G85" i="43"/>
  <c r="H151" i="52"/>
  <c r="J151" i="52"/>
  <c r="G73" i="43"/>
  <c r="B15" i="15"/>
  <c r="G65" i="43"/>
  <c r="B177" i="48"/>
  <c r="B15" i="48" s="1"/>
  <c r="B15" i="46"/>
  <c r="G77" i="43"/>
  <c r="B14" i="59"/>
  <c r="B14" i="6"/>
  <c r="I9" i="44"/>
  <c r="J131" i="61"/>
  <c r="I9" i="45"/>
  <c r="I9" i="47"/>
  <c r="I9" i="46"/>
  <c r="I9" i="50"/>
  <c r="I9" i="15"/>
  <c r="W127" i="45"/>
  <c r="D164" i="45"/>
  <c r="M144" i="45"/>
  <c r="Q137" i="61"/>
  <c r="E156" i="61"/>
  <c r="L120" i="61"/>
  <c r="D164" i="49"/>
  <c r="W127" i="49"/>
  <c r="M144" i="49"/>
  <c r="B147" i="30"/>
  <c r="B140" i="30"/>
  <c r="B83" i="30"/>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B115" i="30" s="1"/>
  <c r="B116" i="30" s="1"/>
  <c r="B117" i="30" s="1"/>
  <c r="B118" i="30" s="1"/>
  <c r="B119" i="30" s="1"/>
  <c r="B120" i="30" s="1"/>
  <c r="B121" i="30" s="1"/>
  <c r="B122" i="30" s="1"/>
  <c r="B123" i="30" s="1"/>
  <c r="B124" i="30" s="1"/>
  <c r="B125" i="30" s="1"/>
  <c r="B126" i="30" s="1"/>
  <c r="B127" i="30" s="1"/>
  <c r="B128" i="30" s="1"/>
  <c r="B129" i="30" s="1"/>
  <c r="B130" i="30" s="1"/>
  <c r="B131" i="30" s="1"/>
  <c r="B132" i="30" s="1"/>
  <c r="B133" i="30" s="1"/>
  <c r="B134" i="30" s="1"/>
  <c r="B135" i="30" s="1"/>
  <c r="C135" i="30" s="1"/>
  <c r="I144" i="15"/>
  <c r="W128" i="15"/>
  <c r="C164" i="15"/>
  <c r="Y125" i="47"/>
  <c r="O128" i="50"/>
  <c r="Y126" i="44"/>
  <c r="Y126" i="15"/>
  <c r="O126" i="50"/>
  <c r="Y126" i="47"/>
  <c r="Q137" i="59"/>
  <c r="T120" i="59"/>
  <c r="E156" i="59"/>
  <c r="W126" i="48"/>
  <c r="Q144" i="48"/>
  <c r="E164" i="48"/>
  <c r="C150" i="44"/>
  <c r="N130" i="44" s="1"/>
  <c r="C156" i="44"/>
  <c r="N136" i="44" s="1"/>
  <c r="C145" i="44"/>
  <c r="C147" i="44"/>
  <c r="N127" i="44" s="1"/>
  <c r="C155" i="44"/>
  <c r="N135" i="44" s="1"/>
  <c r="C148" i="44"/>
  <c r="N128" i="44" s="1"/>
  <c r="C151" i="44"/>
  <c r="N131" i="44" s="1"/>
  <c r="C146" i="44"/>
  <c r="N126" i="44" s="1"/>
  <c r="C149" i="44"/>
  <c r="N129" i="44" s="1"/>
  <c r="C153" i="44"/>
  <c r="N133" i="44" s="1"/>
  <c r="X128" i="45"/>
  <c r="G153" i="45"/>
  <c r="G133" i="45" s="1"/>
  <c r="G156" i="45"/>
  <c r="G136" i="45" s="1"/>
  <c r="G147" i="45"/>
  <c r="G127" i="45" s="1"/>
  <c r="G149" i="45"/>
  <c r="G129" i="45" s="1"/>
  <c r="G151" i="45"/>
  <c r="G131" i="45" s="1"/>
  <c r="G145" i="45"/>
  <c r="G152" i="45"/>
  <c r="G132" i="45" s="1"/>
  <c r="G155" i="45"/>
  <c r="G135" i="45" s="1"/>
  <c r="G148" i="45"/>
  <c r="G128" i="45" s="1"/>
  <c r="G154" i="45"/>
  <c r="G134" i="45" s="1"/>
  <c r="N136" i="30"/>
  <c r="C147" i="47"/>
  <c r="N127" i="47" s="1"/>
  <c r="C151" i="47"/>
  <c r="N131" i="47" s="1"/>
  <c r="C156" i="47"/>
  <c r="N136" i="47" s="1"/>
  <c r="C154" i="47"/>
  <c r="N134" i="47" s="1"/>
  <c r="C145" i="47"/>
  <c r="C155" i="47"/>
  <c r="N135" i="47" s="1"/>
  <c r="C146" i="47"/>
  <c r="N126" i="47" s="1"/>
  <c r="C148" i="47"/>
  <c r="N128" i="47" s="1"/>
  <c r="C150" i="47"/>
  <c r="N130" i="47" s="1"/>
  <c r="C149" i="47"/>
  <c r="N129" i="47" s="1"/>
  <c r="C153" i="47"/>
  <c r="N133" i="47" s="1"/>
  <c r="F150" i="52"/>
  <c r="F152" i="52"/>
  <c r="F134" i="52"/>
  <c r="F118" i="52"/>
  <c r="F133" i="52"/>
  <c r="F116" i="52"/>
  <c r="F151" i="52"/>
  <c r="F117" i="52"/>
  <c r="F135" i="52"/>
  <c r="F122" i="52"/>
  <c r="F139" i="52" s="1"/>
  <c r="Y128" i="15"/>
  <c r="G37" i="43"/>
  <c r="I37" i="43" s="1"/>
  <c r="B157" i="46"/>
  <c r="C149" i="46" s="1"/>
  <c r="N129" i="46" s="1"/>
  <c r="M37" i="30"/>
  <c r="M67" i="30" s="1"/>
  <c r="L67" i="30"/>
  <c r="E164" i="47"/>
  <c r="W126" i="47"/>
  <c r="Q144" i="47"/>
  <c r="J137" i="50"/>
  <c r="N129" i="50" s="1"/>
  <c r="B177" i="44"/>
  <c r="B15" i="44" s="1"/>
  <c r="S155" i="48"/>
  <c r="S147" i="48"/>
  <c r="S150" i="48"/>
  <c r="S156" i="48"/>
  <c r="S153" i="48"/>
  <c r="S145" i="48"/>
  <c r="S157" i="48" s="1"/>
  <c r="S146" i="48"/>
  <c r="S151" i="48"/>
  <c r="X125" i="48"/>
  <c r="Y125" i="48" s="1"/>
  <c r="S148" i="48"/>
  <c r="S154" i="48"/>
  <c r="S152" i="48"/>
  <c r="S149" i="48"/>
  <c r="K149" i="48"/>
  <c r="K154" i="48"/>
  <c r="K155" i="48"/>
  <c r="K147" i="48"/>
  <c r="K152" i="48"/>
  <c r="K153" i="48"/>
  <c r="K145" i="48"/>
  <c r="K150" i="48"/>
  <c r="K146" i="48"/>
  <c r="X127" i="48"/>
  <c r="Y127" i="48" s="1"/>
  <c r="K156" i="48"/>
  <c r="K148" i="48"/>
  <c r="K151" i="48"/>
  <c r="O67" i="30"/>
  <c r="C152" i="44"/>
  <c r="N132" i="44" s="1"/>
  <c r="G150" i="49"/>
  <c r="G130" i="49" s="1"/>
  <c r="G154" i="49"/>
  <c r="G134" i="49" s="1"/>
  <c r="G156" i="49"/>
  <c r="G136" i="49" s="1"/>
  <c r="X128" i="49"/>
  <c r="G145" i="49"/>
  <c r="G146" i="49"/>
  <c r="G126" i="49" s="1"/>
  <c r="G149" i="49"/>
  <c r="G129" i="49" s="1"/>
  <c r="G152" i="49"/>
  <c r="G132" i="49" s="1"/>
  <c r="G148" i="49"/>
  <c r="G128" i="49" s="1"/>
  <c r="G153" i="49"/>
  <c r="G133" i="49" s="1"/>
  <c r="G155" i="49"/>
  <c r="G135" i="49" s="1"/>
  <c r="S151" i="45"/>
  <c r="X125" i="45"/>
  <c r="Y125" i="45" s="1"/>
  <c r="S147" i="45"/>
  <c r="S145" i="45"/>
  <c r="S154" i="45"/>
  <c r="S156" i="45"/>
  <c r="S150" i="45"/>
  <c r="S152" i="45"/>
  <c r="S146" i="45"/>
  <c r="S155" i="45"/>
  <c r="S148" i="45"/>
  <c r="G150" i="45"/>
  <c r="G130" i="45" s="1"/>
  <c r="B157" i="45"/>
  <c r="C145" i="45" s="1"/>
  <c r="C152" i="47"/>
  <c r="N132" i="47" s="1"/>
  <c r="R202" i="30"/>
  <c r="L16" i="42" s="1"/>
  <c r="Y127" i="44"/>
  <c r="Y127" i="47"/>
  <c r="O127" i="50"/>
  <c r="S135" i="47"/>
  <c r="J117" i="52" s="1"/>
  <c r="B157" i="48"/>
  <c r="C145" i="48" s="1"/>
  <c r="C154" i="44"/>
  <c r="N134" i="44" s="1"/>
  <c r="H126" i="47"/>
  <c r="I126" i="47" s="1"/>
  <c r="J142" i="52" s="1"/>
  <c r="K67" i="30"/>
  <c r="O334" i="30"/>
  <c r="J17" i="42" s="1"/>
  <c r="J18" i="42" s="1"/>
  <c r="X125" i="49"/>
  <c r="Y125" i="49" s="1"/>
  <c r="S154" i="49"/>
  <c r="S145" i="49"/>
  <c r="S150" i="49"/>
  <c r="S155" i="49"/>
  <c r="S147" i="49"/>
  <c r="S153" i="49"/>
  <c r="S151" i="49"/>
  <c r="S149" i="49"/>
  <c r="S146" i="49"/>
  <c r="S156" i="49"/>
  <c r="O146" i="49"/>
  <c r="O148" i="49"/>
  <c r="O154" i="49"/>
  <c r="O147" i="49"/>
  <c r="O156" i="49"/>
  <c r="O152" i="49"/>
  <c r="O155" i="49"/>
  <c r="O150" i="49"/>
  <c r="O145" i="49"/>
  <c r="O157" i="49" s="1"/>
  <c r="X126" i="49"/>
  <c r="Y126" i="49" s="1"/>
  <c r="O151" i="49"/>
  <c r="B157" i="49"/>
  <c r="C145" i="49" s="1"/>
  <c r="G146" i="45"/>
  <c r="G126" i="45" s="1"/>
  <c r="O152" i="45"/>
  <c r="O153" i="45"/>
  <c r="O156" i="45"/>
  <c r="O149" i="45"/>
  <c r="O155" i="45"/>
  <c r="O151" i="45"/>
  <c r="X126" i="45"/>
  <c r="Y126" i="45" s="1"/>
  <c r="O147" i="45"/>
  <c r="O148" i="45"/>
  <c r="O150" i="45"/>
  <c r="N268" i="30"/>
  <c r="T110" i="30"/>
  <c r="G157" i="15"/>
  <c r="G125" i="15"/>
  <c r="M88" i="30"/>
  <c r="Q129" i="6"/>
  <c r="J202" i="30"/>
  <c r="O202" i="30"/>
  <c r="I150" i="52"/>
  <c r="I135" i="52"/>
  <c r="I118" i="52"/>
  <c r="I133" i="52"/>
  <c r="I152" i="52"/>
  <c r="I151" i="52"/>
  <c r="I122" i="52"/>
  <c r="I139" i="52" s="1"/>
  <c r="I117" i="52"/>
  <c r="I116" i="52"/>
  <c r="I134" i="52"/>
  <c r="L202" i="30"/>
  <c r="E156" i="6"/>
  <c r="T120" i="6"/>
  <c r="Q137" i="6"/>
  <c r="H108" i="43"/>
  <c r="L100" i="62"/>
  <c r="Q130" i="59"/>
  <c r="S136" i="49"/>
  <c r="L118" i="52" s="1"/>
  <c r="G156" i="46"/>
  <c r="G136" i="46" s="1"/>
  <c r="G154" i="46"/>
  <c r="G134" i="46" s="1"/>
  <c r="G147" i="46"/>
  <c r="G127" i="46" s="1"/>
  <c r="X128" i="46"/>
  <c r="G146" i="46"/>
  <c r="G126" i="46" s="1"/>
  <c r="G152" i="46"/>
  <c r="G132" i="46" s="1"/>
  <c r="G155" i="46"/>
  <c r="G135" i="46" s="1"/>
  <c r="G149" i="46"/>
  <c r="G129" i="46" s="1"/>
  <c r="G151" i="46"/>
  <c r="G131" i="46" s="1"/>
  <c r="G153" i="46"/>
  <c r="G133" i="46" s="1"/>
  <c r="G148" i="46"/>
  <c r="G128" i="46" s="1"/>
  <c r="G145" i="46"/>
  <c r="G150" i="46"/>
  <c r="G130" i="46" s="1"/>
  <c r="B169" i="61"/>
  <c r="B14" i="61" s="1"/>
  <c r="P14" i="61" s="1"/>
  <c r="H59" i="43" s="1"/>
  <c r="I59" i="43" s="1"/>
  <c r="J59" i="43" s="1"/>
  <c r="S135" i="45"/>
  <c r="B177" i="49"/>
  <c r="B15" i="49" s="1"/>
  <c r="X127" i="46"/>
  <c r="Y127" i="46" s="1"/>
  <c r="K145" i="46"/>
  <c r="K152" i="46"/>
  <c r="K148" i="46"/>
  <c r="K155" i="46"/>
  <c r="K154" i="46"/>
  <c r="K147" i="46"/>
  <c r="K150" i="46"/>
  <c r="K149" i="46"/>
  <c r="K156" i="46"/>
  <c r="K151" i="46"/>
  <c r="K146" i="46"/>
  <c r="K153" i="46"/>
  <c r="B177" i="47"/>
  <c r="B15" i="47" s="1"/>
  <c r="G153" i="48"/>
  <c r="G133" i="48" s="1"/>
  <c r="G145" i="48"/>
  <c r="G155" i="48"/>
  <c r="G135" i="48" s="1"/>
  <c r="G154" i="48"/>
  <c r="G134" i="48" s="1"/>
  <c r="G150" i="48"/>
  <c r="G130" i="48" s="1"/>
  <c r="G146" i="48"/>
  <c r="G126" i="48" s="1"/>
  <c r="G149" i="48"/>
  <c r="G129" i="48" s="1"/>
  <c r="G147" i="48"/>
  <c r="G127" i="48" s="1"/>
  <c r="X128" i="48"/>
  <c r="G156" i="48"/>
  <c r="G136" i="48" s="1"/>
  <c r="G152" i="48"/>
  <c r="G132" i="48" s="1"/>
  <c r="G148" i="48"/>
  <c r="G128" i="48" s="1"/>
  <c r="O150" i="48"/>
  <c r="O147" i="48"/>
  <c r="O154" i="48"/>
  <c r="O156" i="48"/>
  <c r="X126" i="48"/>
  <c r="Y126" i="48" s="1"/>
  <c r="O145" i="48"/>
  <c r="O153" i="48"/>
  <c r="O149" i="48"/>
  <c r="O155" i="48"/>
  <c r="O148" i="48"/>
  <c r="O151" i="48"/>
  <c r="O152" i="48"/>
  <c r="O146" i="48"/>
  <c r="J67" i="30"/>
  <c r="S202" i="30"/>
  <c r="L17" i="42" s="1"/>
  <c r="N202" i="30"/>
  <c r="N334" i="30"/>
  <c r="Q241" i="30"/>
  <c r="O153" i="49"/>
  <c r="X127" i="49"/>
  <c r="Y127" i="49" s="1"/>
  <c r="K145" i="49"/>
  <c r="K148" i="49"/>
  <c r="K152" i="49"/>
  <c r="K153" i="49"/>
  <c r="K155" i="49"/>
  <c r="K156" i="49"/>
  <c r="K147" i="49"/>
  <c r="K149" i="49"/>
  <c r="K151" i="49"/>
  <c r="G151" i="49"/>
  <c r="G131" i="49" s="1"/>
  <c r="C153" i="45"/>
  <c r="N133" i="45" s="1"/>
  <c r="X127" i="45"/>
  <c r="Y127" i="45" s="1"/>
  <c r="K145" i="45"/>
  <c r="K154" i="45"/>
  <c r="K156" i="45"/>
  <c r="K153" i="45"/>
  <c r="K150" i="45"/>
  <c r="K152" i="45"/>
  <c r="K149" i="45"/>
  <c r="K148" i="45"/>
  <c r="K146" i="45"/>
  <c r="K155" i="45"/>
  <c r="C146" i="45"/>
  <c r="N126" i="45" s="1"/>
  <c r="Q110" i="30"/>
  <c r="B169" i="6"/>
  <c r="P43" i="43" s="1"/>
  <c r="Q182" i="30"/>
  <c r="R67" i="30"/>
  <c r="G22" i="43" s="1"/>
  <c r="G35" i="43" s="1"/>
  <c r="K118" i="52"/>
  <c r="K151" i="52"/>
  <c r="K150" i="52"/>
  <c r="K134" i="52"/>
  <c r="K135" i="52"/>
  <c r="K117" i="52"/>
  <c r="K133" i="52"/>
  <c r="K116" i="52"/>
  <c r="K152" i="52"/>
  <c r="K122" i="52"/>
  <c r="K139" i="52" s="1"/>
  <c r="C154" i="49" l="1"/>
  <c r="N134" i="49" s="1"/>
  <c r="C156" i="49"/>
  <c r="N136" i="49" s="1"/>
  <c r="C149" i="45"/>
  <c r="N129" i="45" s="1"/>
  <c r="H125" i="44"/>
  <c r="H126" i="44" s="1"/>
  <c r="H127" i="44" s="1"/>
  <c r="G137" i="44"/>
  <c r="C148" i="49"/>
  <c r="N128" i="49" s="1"/>
  <c r="Y128" i="46"/>
  <c r="Y128" i="48"/>
  <c r="C146" i="49"/>
  <c r="N126" i="49" s="1"/>
  <c r="Y128" i="49"/>
  <c r="Y128" i="45"/>
  <c r="Q89" i="43"/>
  <c r="P89" i="43"/>
  <c r="O89" i="43"/>
  <c r="M202" i="30"/>
  <c r="S268" i="30"/>
  <c r="K17" i="42" s="1"/>
  <c r="P136" i="30"/>
  <c r="M144" i="50"/>
  <c r="D164" i="50"/>
  <c r="M127" i="50"/>
  <c r="Q144" i="46"/>
  <c r="E164" i="46"/>
  <c r="W126" i="46"/>
  <c r="R217" i="30"/>
  <c r="T217" i="30" s="1"/>
  <c r="L217" i="30"/>
  <c r="M217" i="30" s="1"/>
  <c r="J284" i="30"/>
  <c r="Q268" i="30"/>
  <c r="P268" i="30"/>
  <c r="T215" i="30"/>
  <c r="T163" i="30"/>
  <c r="P202" i="30"/>
  <c r="Q202" i="30"/>
  <c r="T171" i="30"/>
  <c r="Q136" i="30"/>
  <c r="L136" i="30"/>
  <c r="R136" i="30"/>
  <c r="M16" i="42" s="1"/>
  <c r="M18" i="42" s="1"/>
  <c r="T99" i="30"/>
  <c r="T115" i="30"/>
  <c r="M136" i="30"/>
  <c r="L18" i="42"/>
  <c r="T93" i="30"/>
  <c r="T91" i="30"/>
  <c r="T123" i="30"/>
  <c r="P13" i="43"/>
  <c r="Q12" i="43"/>
  <c r="P33" i="43" s="1"/>
  <c r="O85" i="43"/>
  <c r="Q69" i="43"/>
  <c r="Q73" i="43"/>
  <c r="Q65" i="43"/>
  <c r="Q85" i="43"/>
  <c r="Q77" i="43"/>
  <c r="Q81" i="43"/>
  <c r="S157" i="49"/>
  <c r="S157" i="44"/>
  <c r="C145" i="15"/>
  <c r="C148" i="15"/>
  <c r="N128" i="15" s="1"/>
  <c r="C150" i="15"/>
  <c r="N130" i="15" s="1"/>
  <c r="C155" i="15"/>
  <c r="N135" i="15" s="1"/>
  <c r="C153" i="15"/>
  <c r="N133" i="15" s="1"/>
  <c r="C152" i="15"/>
  <c r="N132" i="15" s="1"/>
  <c r="C151" i="15"/>
  <c r="N131" i="15" s="1"/>
  <c r="C154" i="15"/>
  <c r="N134" i="15" s="1"/>
  <c r="C147" i="15"/>
  <c r="N127" i="15" s="1"/>
  <c r="C146" i="15"/>
  <c r="N126" i="15" s="1"/>
  <c r="C149" i="15"/>
  <c r="N129" i="15" s="1"/>
  <c r="C156" i="15"/>
  <c r="N136" i="15" s="1"/>
  <c r="C155" i="49"/>
  <c r="N135" i="49" s="1"/>
  <c r="S157" i="45"/>
  <c r="O65" i="43"/>
  <c r="P85" i="43"/>
  <c r="F161" i="61"/>
  <c r="F162" i="61" s="1"/>
  <c r="F159" i="6"/>
  <c r="P73" i="43"/>
  <c r="R142" i="59"/>
  <c r="R142" i="6"/>
  <c r="R141" i="6"/>
  <c r="P81" i="43"/>
  <c r="P69" i="43"/>
  <c r="P77" i="43"/>
  <c r="P65" i="43"/>
  <c r="F158" i="59"/>
  <c r="F159" i="59" s="1"/>
  <c r="O157" i="45"/>
  <c r="O157" i="48"/>
  <c r="O157" i="46"/>
  <c r="C149" i="48"/>
  <c r="N129" i="48" s="1"/>
  <c r="O81" i="43"/>
  <c r="O77" i="43"/>
  <c r="L89" i="43"/>
  <c r="M89" i="43" s="1"/>
  <c r="O73" i="43"/>
  <c r="O69" i="43"/>
  <c r="B140" i="61"/>
  <c r="N141" i="59"/>
  <c r="N141" i="6"/>
  <c r="E159" i="6"/>
  <c r="E158" i="59"/>
  <c r="E159" i="59" s="1"/>
  <c r="N141" i="61"/>
  <c r="E160" i="61" s="1"/>
  <c r="N143" i="61"/>
  <c r="K157" i="49"/>
  <c r="K157" i="46"/>
  <c r="K157" i="15"/>
  <c r="K157" i="47"/>
  <c r="K157" i="44"/>
  <c r="K157" i="45"/>
  <c r="K157" i="48"/>
  <c r="I188" i="52"/>
  <c r="L77" i="43"/>
  <c r="M77" i="43" s="1"/>
  <c r="L65" i="43"/>
  <c r="L69" i="43"/>
  <c r="M69" i="43" s="1"/>
  <c r="L81" i="43"/>
  <c r="M81" i="43" s="1"/>
  <c r="L85" i="43"/>
  <c r="M85" i="43" s="1"/>
  <c r="D162" i="61"/>
  <c r="J144" i="61"/>
  <c r="J141" i="59"/>
  <c r="J141" i="6"/>
  <c r="L73" i="43"/>
  <c r="M73" i="43" s="1"/>
  <c r="D158" i="59"/>
  <c r="D159" i="59" s="1"/>
  <c r="D159" i="6"/>
  <c r="C150" i="45"/>
  <c r="N130" i="45" s="1"/>
  <c r="G142" i="52"/>
  <c r="I127" i="44"/>
  <c r="H128" i="44"/>
  <c r="I110" i="62"/>
  <c r="F141" i="6"/>
  <c r="C160" i="6"/>
  <c r="F146" i="61"/>
  <c r="K115" i="62"/>
  <c r="J109" i="62"/>
  <c r="J127" i="62" s="1"/>
  <c r="F140" i="59"/>
  <c r="C159" i="59" s="1"/>
  <c r="L128" i="62"/>
  <c r="C164" i="61"/>
  <c r="C165" i="61" s="1"/>
  <c r="K114" i="62"/>
  <c r="K132" i="62" s="1"/>
  <c r="F145" i="61"/>
  <c r="B139" i="59"/>
  <c r="B140" i="6"/>
  <c r="G100" i="43"/>
  <c r="H117" i="52"/>
  <c r="N117" i="52" s="1"/>
  <c r="U135" i="47" s="1"/>
  <c r="F188" i="52"/>
  <c r="K137" i="62"/>
  <c r="N188" i="52"/>
  <c r="J188" i="52"/>
  <c r="K188" i="52"/>
  <c r="L188" i="52"/>
  <c r="H188" i="52"/>
  <c r="G188" i="52"/>
  <c r="M123" i="61"/>
  <c r="G60" i="43"/>
  <c r="F156" i="61"/>
  <c r="L119" i="61"/>
  <c r="Q144" i="45"/>
  <c r="W126" i="45"/>
  <c r="E164" i="45"/>
  <c r="B206" i="30"/>
  <c r="B213" i="30"/>
  <c r="B149" i="30"/>
  <c r="B150" i="30" s="1"/>
  <c r="B151" i="30" s="1"/>
  <c r="B152" i="30" s="1"/>
  <c r="B153" i="30" s="1"/>
  <c r="B154" i="30" s="1"/>
  <c r="B155" i="30" s="1"/>
  <c r="B156" i="30" s="1"/>
  <c r="B157" i="30" s="1"/>
  <c r="B158" i="30" s="1"/>
  <c r="B159" i="30" s="1"/>
  <c r="B160" i="30" s="1"/>
  <c r="B161" i="30" s="1"/>
  <c r="B162" i="30" s="1"/>
  <c r="B163" i="30" s="1"/>
  <c r="B164" i="30" s="1"/>
  <c r="B165" i="30" s="1"/>
  <c r="B166" i="30" s="1"/>
  <c r="B167" i="30" s="1"/>
  <c r="B168" i="30" s="1"/>
  <c r="B169" i="30" s="1"/>
  <c r="B170" i="30" s="1"/>
  <c r="B171" i="30" s="1"/>
  <c r="B172" i="30" s="1"/>
  <c r="B173" i="30" s="1"/>
  <c r="B174" i="30" s="1"/>
  <c r="B175" i="30" s="1"/>
  <c r="B176" i="30" s="1"/>
  <c r="B177" i="30" s="1"/>
  <c r="B178" i="30" s="1"/>
  <c r="B179" i="30" s="1"/>
  <c r="B180" i="30" s="1"/>
  <c r="B181" i="30" s="1"/>
  <c r="B182" i="30" s="1"/>
  <c r="B183" i="30" s="1"/>
  <c r="B184" i="30" s="1"/>
  <c r="B185" i="30" s="1"/>
  <c r="B186" i="30" s="1"/>
  <c r="B187" i="30" s="1"/>
  <c r="B188" i="30" s="1"/>
  <c r="B189" i="30" s="1"/>
  <c r="B190" i="30" s="1"/>
  <c r="B191" i="30" s="1"/>
  <c r="B192" i="30" s="1"/>
  <c r="B193" i="30" s="1"/>
  <c r="B194" i="30" s="1"/>
  <c r="B195" i="30" s="1"/>
  <c r="B196" i="30" s="1"/>
  <c r="B197" i="30" s="1"/>
  <c r="B198" i="30" s="1"/>
  <c r="B199" i="30" s="1"/>
  <c r="B200" i="30" s="1"/>
  <c r="B201" i="30" s="1"/>
  <c r="C201" i="30" s="1"/>
  <c r="D164" i="15"/>
  <c r="M144" i="15"/>
  <c r="W127" i="15"/>
  <c r="E164" i="49"/>
  <c r="W126" i="49"/>
  <c r="Q144" i="49"/>
  <c r="N125" i="48"/>
  <c r="N125" i="45"/>
  <c r="T119" i="6"/>
  <c r="F156" i="6"/>
  <c r="C149" i="49"/>
  <c r="N129" i="49" s="1"/>
  <c r="W125" i="47"/>
  <c r="F164" i="47"/>
  <c r="U12" i="39"/>
  <c r="U94" i="41"/>
  <c r="U22" i="41"/>
  <c r="N151" i="52"/>
  <c r="N150" i="52"/>
  <c r="C155" i="45"/>
  <c r="N135" i="45" s="1"/>
  <c r="C150" i="49"/>
  <c r="N130" i="49" s="1"/>
  <c r="C146" i="48"/>
  <c r="N126" i="48" s="1"/>
  <c r="H125" i="15"/>
  <c r="I125" i="15" s="1"/>
  <c r="G137" i="15"/>
  <c r="N125" i="49"/>
  <c r="C151" i="45"/>
  <c r="N131" i="45" s="1"/>
  <c r="C152" i="49"/>
  <c r="N132" i="49" s="1"/>
  <c r="C156" i="46"/>
  <c r="N136" i="46" s="1"/>
  <c r="C147" i="46"/>
  <c r="N127" i="46" s="1"/>
  <c r="C152" i="46"/>
  <c r="N132" i="46" s="1"/>
  <c r="C153" i="46"/>
  <c r="N133" i="46" s="1"/>
  <c r="C151" i="46"/>
  <c r="N131" i="46" s="1"/>
  <c r="C155" i="46"/>
  <c r="N135" i="46" s="1"/>
  <c r="C150" i="46"/>
  <c r="N130" i="46" s="1"/>
  <c r="C154" i="46"/>
  <c r="N134" i="46" s="1"/>
  <c r="C145" i="46"/>
  <c r="C148" i="46"/>
  <c r="N128" i="46" s="1"/>
  <c r="C146" i="46"/>
  <c r="N126" i="46" s="1"/>
  <c r="N135" i="52"/>
  <c r="N116" i="52"/>
  <c r="N118" i="52"/>
  <c r="U136" i="49" s="1"/>
  <c r="N134" i="52"/>
  <c r="G125" i="45"/>
  <c r="G157" i="45"/>
  <c r="C147" i="45"/>
  <c r="N127" i="45" s="1"/>
  <c r="C153" i="49"/>
  <c r="N133" i="49" s="1"/>
  <c r="N125" i="44"/>
  <c r="C157" i="44"/>
  <c r="F164" i="48"/>
  <c r="W125" i="48"/>
  <c r="N16" i="42"/>
  <c r="N18" i="42" s="1"/>
  <c r="U11" i="42"/>
  <c r="G125" i="48"/>
  <c r="G157" i="48"/>
  <c r="G157" i="46"/>
  <c r="G125" i="46"/>
  <c r="C156" i="48"/>
  <c r="N136" i="48" s="1"/>
  <c r="C154" i="48"/>
  <c r="N134" i="48" s="1"/>
  <c r="C152" i="48"/>
  <c r="N132" i="48" s="1"/>
  <c r="C155" i="48"/>
  <c r="N135" i="48" s="1"/>
  <c r="C150" i="48"/>
  <c r="N130" i="48" s="1"/>
  <c r="C153" i="48"/>
  <c r="N133" i="48" s="1"/>
  <c r="C148" i="48"/>
  <c r="N128" i="48" s="1"/>
  <c r="N152" i="52"/>
  <c r="C151" i="49"/>
  <c r="N131" i="49" s="1"/>
  <c r="O11" i="62"/>
  <c r="O11" i="52"/>
  <c r="C147" i="49"/>
  <c r="N127" i="49" s="1"/>
  <c r="H127" i="47"/>
  <c r="I127" i="47" s="1"/>
  <c r="C147" i="48"/>
  <c r="N127" i="48" s="1"/>
  <c r="C156" i="45"/>
  <c r="N136" i="45" s="1"/>
  <c r="C148" i="45"/>
  <c r="N128" i="45" s="1"/>
  <c r="C152" i="45"/>
  <c r="N132" i="45" s="1"/>
  <c r="C154" i="45"/>
  <c r="N134" i="45" s="1"/>
  <c r="G125" i="49"/>
  <c r="G157" i="49"/>
  <c r="U11" i="39"/>
  <c r="U93" i="41"/>
  <c r="U21" i="41"/>
  <c r="N133" i="52"/>
  <c r="C157" i="47"/>
  <c r="N125" i="47"/>
  <c r="C151" i="48"/>
  <c r="N131" i="48" s="1"/>
  <c r="T119" i="59"/>
  <c r="F156" i="59"/>
  <c r="E160" i="59" l="1"/>
  <c r="B141" i="6"/>
  <c r="D163" i="61"/>
  <c r="D164" i="61" s="1"/>
  <c r="D160" i="59"/>
  <c r="K133" i="62"/>
  <c r="P100" i="43"/>
  <c r="M65" i="43"/>
  <c r="L100" i="43"/>
  <c r="O100" i="43"/>
  <c r="Q100" i="43"/>
  <c r="T136" i="30"/>
  <c r="T202" i="30"/>
  <c r="M126" i="50"/>
  <c r="Q144" i="50"/>
  <c r="E164" i="50"/>
  <c r="F164" i="46"/>
  <c r="W125" i="46"/>
  <c r="P31" i="43"/>
  <c r="P29" i="43"/>
  <c r="P20" i="43"/>
  <c r="P18" i="43"/>
  <c r="Q20" i="43"/>
  <c r="O29" i="43"/>
  <c r="O20" i="43"/>
  <c r="P22" i="43"/>
  <c r="P35" i="43" s="1"/>
  <c r="O22" i="43"/>
  <c r="O18" i="43"/>
  <c r="O31" i="43"/>
  <c r="O33" i="43"/>
  <c r="Q31" i="43"/>
  <c r="Q29" i="43"/>
  <c r="Q18" i="43"/>
  <c r="J285" i="30"/>
  <c r="R218" i="30"/>
  <c r="T218" i="30" s="1"/>
  <c r="L218" i="30"/>
  <c r="M218" i="30" s="1"/>
  <c r="H18" i="43"/>
  <c r="I18" i="43" s="1"/>
  <c r="J18" i="43" s="1"/>
  <c r="H20" i="43"/>
  <c r="I20" i="43" s="1"/>
  <c r="J20" i="43" s="1"/>
  <c r="H22" i="43"/>
  <c r="A12" i="40"/>
  <c r="A22" i="41"/>
  <c r="A94" i="41"/>
  <c r="A12" i="42"/>
  <c r="A12" i="39"/>
  <c r="N125" i="15"/>
  <c r="C157" i="15"/>
  <c r="R144" i="61"/>
  <c r="R145" i="61"/>
  <c r="F160" i="6"/>
  <c r="F161" i="6" s="1"/>
  <c r="R141" i="59"/>
  <c r="F160" i="59" s="1"/>
  <c r="F161" i="59" s="1"/>
  <c r="F162" i="59" s="1"/>
  <c r="R143" i="59"/>
  <c r="R143" i="6"/>
  <c r="F163" i="61"/>
  <c r="B143" i="61"/>
  <c r="N142" i="59"/>
  <c r="E161" i="59" s="1"/>
  <c r="N142" i="6"/>
  <c r="B141" i="61"/>
  <c r="N142" i="61"/>
  <c r="N145" i="61"/>
  <c r="N144" i="61"/>
  <c r="E160" i="6"/>
  <c r="E161" i="6" s="1"/>
  <c r="J146" i="61"/>
  <c r="D165" i="61" s="1"/>
  <c r="J148" i="61"/>
  <c r="J142" i="59"/>
  <c r="D161" i="59" s="1"/>
  <c r="J142" i="6"/>
  <c r="J147" i="61"/>
  <c r="D160" i="6"/>
  <c r="J143" i="59"/>
  <c r="J143" i="6"/>
  <c r="C157" i="49"/>
  <c r="J143" i="52"/>
  <c r="C157" i="45"/>
  <c r="I128" i="44"/>
  <c r="H129" i="44"/>
  <c r="G143" i="52"/>
  <c r="F141" i="52"/>
  <c r="C157" i="48"/>
  <c r="K116" i="62"/>
  <c r="K134" i="62" s="1"/>
  <c r="F147" i="61"/>
  <c r="I128" i="62"/>
  <c r="I111" i="62"/>
  <c r="F142" i="6"/>
  <c r="F141" i="59"/>
  <c r="J110" i="62"/>
  <c r="C166" i="61"/>
  <c r="I112" i="62"/>
  <c r="F143" i="6"/>
  <c r="B140" i="59"/>
  <c r="C161" i="6"/>
  <c r="C162" i="6" s="1"/>
  <c r="G101" i="43"/>
  <c r="E27" i="13"/>
  <c r="K101" i="62" s="1"/>
  <c r="I60" i="43"/>
  <c r="J60" i="43" s="1"/>
  <c r="B215" i="30"/>
  <c r="B216" i="30" s="1"/>
  <c r="B217" i="30" s="1"/>
  <c r="B218" i="30" s="1"/>
  <c r="B219" i="30" s="1"/>
  <c r="B220" i="30" s="1"/>
  <c r="B221" i="30" s="1"/>
  <c r="B222" i="30" s="1"/>
  <c r="B223" i="30" s="1"/>
  <c r="B224" i="30" s="1"/>
  <c r="B225" i="30" s="1"/>
  <c r="B226" i="30" s="1"/>
  <c r="B227" i="30" s="1"/>
  <c r="B228" i="30" s="1"/>
  <c r="B229" i="30" s="1"/>
  <c r="B230" i="30" s="1"/>
  <c r="B231" i="30" s="1"/>
  <c r="B232" i="30" s="1"/>
  <c r="B233" i="30" s="1"/>
  <c r="B234" i="30" s="1"/>
  <c r="B235" i="30" s="1"/>
  <c r="B236" i="30" s="1"/>
  <c r="B237" i="30" s="1"/>
  <c r="B238" i="30" s="1"/>
  <c r="B239" i="30" s="1"/>
  <c r="B240" i="30" s="1"/>
  <c r="B241" i="30" s="1"/>
  <c r="B242" i="30" s="1"/>
  <c r="B243" i="30" s="1"/>
  <c r="B244" i="30" s="1"/>
  <c r="B245" i="30" s="1"/>
  <c r="B246" i="30" s="1"/>
  <c r="B247" i="30" s="1"/>
  <c r="B248" i="30" s="1"/>
  <c r="B249" i="30" s="1"/>
  <c r="B250" i="30" s="1"/>
  <c r="B251" i="30" s="1"/>
  <c r="B252" i="30" s="1"/>
  <c r="B253" i="30" s="1"/>
  <c r="B254" i="30" s="1"/>
  <c r="B255" i="30" s="1"/>
  <c r="B256" i="30" s="1"/>
  <c r="B257" i="30" s="1"/>
  <c r="B258" i="30" s="1"/>
  <c r="B259" i="30" s="1"/>
  <c r="B260" i="30" s="1"/>
  <c r="B261" i="30" s="1"/>
  <c r="B262" i="30" s="1"/>
  <c r="B263" i="30" s="1"/>
  <c r="B264" i="30" s="1"/>
  <c r="B265" i="30" s="1"/>
  <c r="B266" i="30" s="1"/>
  <c r="B267" i="30" s="1"/>
  <c r="C267" i="30" s="1"/>
  <c r="B272" i="30"/>
  <c r="B279" i="30"/>
  <c r="W125" i="45"/>
  <c r="F164" i="45"/>
  <c r="W125" i="49"/>
  <c r="F164" i="49"/>
  <c r="E164" i="15"/>
  <c r="W126" i="15"/>
  <c r="Q144" i="15"/>
  <c r="Q134" i="49"/>
  <c r="Q134" i="45"/>
  <c r="Q134" i="47"/>
  <c r="Q134" i="44"/>
  <c r="Q134" i="46"/>
  <c r="Q134" i="48"/>
  <c r="Q134" i="15"/>
  <c r="Q135" i="48"/>
  <c r="Q135" i="44"/>
  <c r="Q135" i="46"/>
  <c r="Q135" i="15"/>
  <c r="Q135" i="49"/>
  <c r="Q135" i="45"/>
  <c r="Q135" i="47"/>
  <c r="U135" i="45"/>
  <c r="J134" i="47"/>
  <c r="J134" i="49"/>
  <c r="J134" i="45"/>
  <c r="J134" i="48"/>
  <c r="J134" i="46"/>
  <c r="J134" i="44"/>
  <c r="J134" i="15"/>
  <c r="O125" i="47"/>
  <c r="P125" i="47" s="1"/>
  <c r="N137" i="47"/>
  <c r="G137" i="49"/>
  <c r="H125" i="49"/>
  <c r="I125" i="49" s="1"/>
  <c r="H125" i="45"/>
  <c r="I125" i="45" s="1"/>
  <c r="G137" i="45"/>
  <c r="U136" i="46"/>
  <c r="K136" i="50"/>
  <c r="U136" i="47"/>
  <c r="U136" i="48"/>
  <c r="U136" i="44"/>
  <c r="U136" i="45"/>
  <c r="U136" i="15"/>
  <c r="Q136" i="48"/>
  <c r="Q136" i="44"/>
  <c r="Q136" i="49"/>
  <c r="Q136" i="47"/>
  <c r="Q136" i="15"/>
  <c r="Q136" i="45"/>
  <c r="Q136" i="46"/>
  <c r="N137" i="45"/>
  <c r="O125" i="45"/>
  <c r="U135" i="46"/>
  <c r="U135" i="48"/>
  <c r="U135" i="44"/>
  <c r="K135" i="50"/>
  <c r="U135" i="49"/>
  <c r="U135" i="15"/>
  <c r="H128" i="47"/>
  <c r="I128" i="47" s="1"/>
  <c r="J136" i="45"/>
  <c r="J136" i="47"/>
  <c r="J136" i="15"/>
  <c r="J136" i="48"/>
  <c r="J136" i="46"/>
  <c r="J136" i="44"/>
  <c r="J136" i="49"/>
  <c r="G137" i="46"/>
  <c r="H125" i="46"/>
  <c r="I125" i="46" s="1"/>
  <c r="H125" i="48"/>
  <c r="I125" i="48" s="1"/>
  <c r="G137" i="48"/>
  <c r="C157" i="46"/>
  <c r="N125" i="46"/>
  <c r="H126" i="15"/>
  <c r="I126" i="15" s="1"/>
  <c r="J135" i="48"/>
  <c r="J135" i="44"/>
  <c r="J135" i="46"/>
  <c r="J135" i="15"/>
  <c r="J135" i="49"/>
  <c r="J135" i="47"/>
  <c r="J135" i="45"/>
  <c r="N137" i="44"/>
  <c r="O125" i="44"/>
  <c r="P125" i="44" s="1"/>
  <c r="U134" i="49"/>
  <c r="U134" i="45"/>
  <c r="U134" i="46"/>
  <c r="U134" i="48"/>
  <c r="U134" i="44"/>
  <c r="U134" i="47"/>
  <c r="K134" i="50"/>
  <c r="U134" i="15"/>
  <c r="N137" i="49"/>
  <c r="O125" i="49"/>
  <c r="O125" i="48"/>
  <c r="N137" i="48"/>
  <c r="B145" i="61" l="1"/>
  <c r="F164" i="61"/>
  <c r="D161" i="6"/>
  <c r="D162" i="6" s="1"/>
  <c r="D163" i="6" s="1"/>
  <c r="D166" i="61"/>
  <c r="D167" i="61" s="1"/>
  <c r="D162" i="59"/>
  <c r="O35" i="43"/>
  <c r="F164" i="50"/>
  <c r="M125" i="50"/>
  <c r="J286" i="30"/>
  <c r="R219" i="30"/>
  <c r="T219" i="30" s="1"/>
  <c r="L219" i="30"/>
  <c r="M219" i="30" s="1"/>
  <c r="H35" i="43"/>
  <c r="I22" i="43"/>
  <c r="J22" i="43" s="1"/>
  <c r="O125" i="15"/>
  <c r="N137" i="15"/>
  <c r="F162" i="6"/>
  <c r="R144" i="6"/>
  <c r="B142" i="61"/>
  <c r="N146" i="61"/>
  <c r="N143" i="59"/>
  <c r="N143" i="6"/>
  <c r="E162" i="6" s="1"/>
  <c r="B144" i="61"/>
  <c r="E161" i="61"/>
  <c r="E162" i="61" s="1"/>
  <c r="E163" i="61" s="1"/>
  <c r="E164" i="61" s="1"/>
  <c r="E165" i="61" s="1"/>
  <c r="J149" i="61"/>
  <c r="J144" i="59"/>
  <c r="J144" i="6"/>
  <c r="O126" i="48"/>
  <c r="P125" i="48"/>
  <c r="O126" i="49"/>
  <c r="P125" i="49"/>
  <c r="S125" i="49" s="1"/>
  <c r="S125" i="44"/>
  <c r="G124" i="52"/>
  <c r="S125" i="48"/>
  <c r="K107" i="52" s="1"/>
  <c r="K141" i="52"/>
  <c r="O126" i="45"/>
  <c r="P125" i="45"/>
  <c r="I129" i="44"/>
  <c r="H130" i="44"/>
  <c r="I141" i="52"/>
  <c r="G144" i="52"/>
  <c r="J144" i="52"/>
  <c r="L141" i="52"/>
  <c r="F142" i="52"/>
  <c r="H141" i="52"/>
  <c r="J124" i="52"/>
  <c r="S125" i="47"/>
  <c r="B142" i="6"/>
  <c r="F143" i="59"/>
  <c r="J112" i="62"/>
  <c r="I129" i="62"/>
  <c r="F148" i="61"/>
  <c r="C167" i="61" s="1"/>
  <c r="K117" i="62"/>
  <c r="K135" i="62" s="1"/>
  <c r="E47" i="13"/>
  <c r="F144" i="6"/>
  <c r="I113" i="62"/>
  <c r="I131" i="62" s="1"/>
  <c r="J111" i="62"/>
  <c r="F142" i="59"/>
  <c r="L129" i="62"/>
  <c r="L130" i="62"/>
  <c r="L131" i="62"/>
  <c r="J128" i="62"/>
  <c r="B141" i="59"/>
  <c r="I130" i="62"/>
  <c r="C160" i="59"/>
  <c r="C161" i="59" s="1"/>
  <c r="C162" i="59" s="1"/>
  <c r="B281" i="30"/>
  <c r="B282" i="30" s="1"/>
  <c r="B283" i="30" s="1"/>
  <c r="B284" i="30" s="1"/>
  <c r="B285" i="30" s="1"/>
  <c r="B286" i="30" s="1"/>
  <c r="B287" i="30" s="1"/>
  <c r="B288" i="30" s="1"/>
  <c r="B289" i="30" s="1"/>
  <c r="B290" i="30" s="1"/>
  <c r="B291" i="30" s="1"/>
  <c r="B292" i="30" s="1"/>
  <c r="B293" i="30" s="1"/>
  <c r="B294" i="30" s="1"/>
  <c r="B295" i="30" s="1"/>
  <c r="B296" i="30" s="1"/>
  <c r="B297" i="30" s="1"/>
  <c r="B298" i="30" s="1"/>
  <c r="B299" i="30" s="1"/>
  <c r="B300" i="30" s="1"/>
  <c r="B301" i="30" s="1"/>
  <c r="B302" i="30" s="1"/>
  <c r="B303" i="30" s="1"/>
  <c r="B304" i="30" s="1"/>
  <c r="B305" i="30" s="1"/>
  <c r="B306" i="30" s="1"/>
  <c r="B307" i="30" s="1"/>
  <c r="B308" i="30" s="1"/>
  <c r="B309" i="30" s="1"/>
  <c r="B310" i="30" s="1"/>
  <c r="B311" i="30" s="1"/>
  <c r="B312" i="30" s="1"/>
  <c r="B313" i="30" s="1"/>
  <c r="B314" i="30" s="1"/>
  <c r="B315" i="30" s="1"/>
  <c r="B316" i="30" s="1"/>
  <c r="B317" i="30" s="1"/>
  <c r="B318" i="30" s="1"/>
  <c r="B319" i="30" s="1"/>
  <c r="B320" i="30" s="1"/>
  <c r="B321" i="30" s="1"/>
  <c r="B322" i="30" s="1"/>
  <c r="B323" i="30" s="1"/>
  <c r="B324" i="30" s="1"/>
  <c r="B325" i="30" s="1"/>
  <c r="B326" i="30" s="1"/>
  <c r="B327" i="30" s="1"/>
  <c r="B328" i="30" s="1"/>
  <c r="B329" i="30" s="1"/>
  <c r="B330" i="30" s="1"/>
  <c r="B331" i="30" s="1"/>
  <c r="B332" i="30" s="1"/>
  <c r="B333" i="30" s="1"/>
  <c r="C333" i="30" s="1"/>
  <c r="B338" i="30"/>
  <c r="W125" i="15"/>
  <c r="F164" i="15"/>
  <c r="O125" i="46"/>
  <c r="T125" i="46" s="1"/>
  <c r="K40" i="58" s="1"/>
  <c r="N137" i="46"/>
  <c r="H126" i="46"/>
  <c r="I126" i="46" s="1"/>
  <c r="T125" i="49"/>
  <c r="N40" i="58" s="1"/>
  <c r="N19" i="58" s="1"/>
  <c r="H126" i="49"/>
  <c r="I126" i="49" s="1"/>
  <c r="T125" i="44"/>
  <c r="I40" i="58" s="1"/>
  <c r="I19" i="58" s="1"/>
  <c r="O126" i="44"/>
  <c r="P126" i="44" s="1"/>
  <c r="T125" i="47"/>
  <c r="L40" i="58" s="1"/>
  <c r="L19" i="58" s="1"/>
  <c r="O126" i="47"/>
  <c r="P126" i="47" s="1"/>
  <c r="H127" i="15"/>
  <c r="I127" i="15" s="1"/>
  <c r="H129" i="47"/>
  <c r="I129" i="47" s="1"/>
  <c r="T125" i="45"/>
  <c r="J40" i="58" s="1"/>
  <c r="J19" i="58" s="1"/>
  <c r="H126" i="45"/>
  <c r="I126" i="45" s="1"/>
  <c r="T125" i="48"/>
  <c r="M40" i="58" s="1"/>
  <c r="M19" i="58" s="1"/>
  <c r="H126" i="48"/>
  <c r="I126" i="48" s="1"/>
  <c r="N141" i="52" l="1"/>
  <c r="J125" i="45" s="1"/>
  <c r="J287" i="30"/>
  <c r="L220" i="30"/>
  <c r="M220" i="30" s="1"/>
  <c r="R220" i="30"/>
  <c r="T220" i="30" s="1"/>
  <c r="G26" i="43"/>
  <c r="I26" i="43" s="1"/>
  <c r="J26" i="43" s="1"/>
  <c r="G24" i="43"/>
  <c r="I24" i="43" s="1"/>
  <c r="J24" i="43" s="1"/>
  <c r="I35" i="43"/>
  <c r="J35" i="43"/>
  <c r="P125" i="15"/>
  <c r="O126" i="15"/>
  <c r="T125" i="15"/>
  <c r="H40" i="58" s="1"/>
  <c r="H19" i="58" s="1"/>
  <c r="R144" i="59"/>
  <c r="F163" i="6"/>
  <c r="R146" i="61"/>
  <c r="B146" i="61" s="1"/>
  <c r="R147" i="61"/>
  <c r="R145" i="59"/>
  <c r="R145" i="6"/>
  <c r="N145" i="59"/>
  <c r="N145" i="6"/>
  <c r="B143" i="6"/>
  <c r="N144" i="59"/>
  <c r="N144" i="6"/>
  <c r="E162" i="59"/>
  <c r="E65" i="13"/>
  <c r="J150" i="61"/>
  <c r="J145" i="6"/>
  <c r="D164" i="6" s="1"/>
  <c r="D168" i="61"/>
  <c r="D163" i="59"/>
  <c r="K142" i="52"/>
  <c r="I130" i="44"/>
  <c r="H131" i="44"/>
  <c r="O127" i="49"/>
  <c r="P126" i="49"/>
  <c r="F143" i="52"/>
  <c r="G145" i="52"/>
  <c r="P126" i="45"/>
  <c r="S126" i="45" s="1"/>
  <c r="O127" i="45"/>
  <c r="K124" i="52"/>
  <c r="J145" i="52"/>
  <c r="I142" i="52"/>
  <c r="J107" i="52"/>
  <c r="L107" i="52"/>
  <c r="G107" i="52"/>
  <c r="O127" i="48"/>
  <c r="P126" i="48"/>
  <c r="H142" i="52"/>
  <c r="S126" i="49"/>
  <c r="L142" i="52"/>
  <c r="H124" i="52"/>
  <c r="S125" i="45"/>
  <c r="J125" i="52"/>
  <c r="S126" i="47"/>
  <c r="K19" i="58"/>
  <c r="O126" i="46"/>
  <c r="T126" i="46" s="1"/>
  <c r="K41" i="58" s="1"/>
  <c r="K20" i="58" s="1"/>
  <c r="P125" i="46"/>
  <c r="L124" i="52"/>
  <c r="G125" i="52"/>
  <c r="S126" i="44"/>
  <c r="K119" i="62"/>
  <c r="L59" i="43"/>
  <c r="M59" i="43" s="1"/>
  <c r="J130" i="62"/>
  <c r="B142" i="59"/>
  <c r="B144" i="6"/>
  <c r="K118" i="62"/>
  <c r="K136" i="62" s="1"/>
  <c r="F149" i="61"/>
  <c r="J129" i="62"/>
  <c r="J113" i="62"/>
  <c r="J131" i="62" s="1"/>
  <c r="F144" i="59"/>
  <c r="C163" i="59" s="1"/>
  <c r="B143" i="59"/>
  <c r="L132" i="62"/>
  <c r="F145" i="6"/>
  <c r="I114" i="62"/>
  <c r="C163" i="6"/>
  <c r="T126" i="45"/>
  <c r="J41" i="58" s="1"/>
  <c r="J20" i="58" s="1"/>
  <c r="H127" i="45"/>
  <c r="I127" i="45" s="1"/>
  <c r="T126" i="47"/>
  <c r="L41" i="58" s="1"/>
  <c r="L20" i="58" s="1"/>
  <c r="O127" i="47"/>
  <c r="P127" i="47" s="1"/>
  <c r="H127" i="46"/>
  <c r="I127" i="46" s="1"/>
  <c r="T126" i="48"/>
  <c r="M41" i="58" s="1"/>
  <c r="M20" i="58" s="1"/>
  <c r="H127" i="48"/>
  <c r="I127" i="48" s="1"/>
  <c r="H130" i="47"/>
  <c r="I130" i="47" s="1"/>
  <c r="H128" i="15"/>
  <c r="I128" i="15" s="1"/>
  <c r="T126" i="44"/>
  <c r="I41" i="58" s="1"/>
  <c r="I20" i="58" s="1"/>
  <c r="O127" i="44"/>
  <c r="P127" i="44" s="1"/>
  <c r="T126" i="49"/>
  <c r="N41" i="58" s="1"/>
  <c r="N20" i="58" s="1"/>
  <c r="H127" i="49"/>
  <c r="I127" i="49" s="1"/>
  <c r="J125" i="48" l="1"/>
  <c r="J125" i="49"/>
  <c r="J125" i="44"/>
  <c r="J125" i="47"/>
  <c r="J125" i="46"/>
  <c r="J125" i="15"/>
  <c r="N142" i="52"/>
  <c r="J126" i="15" s="1"/>
  <c r="J288" i="30"/>
  <c r="R221" i="30"/>
  <c r="T221" i="30" s="1"/>
  <c r="L221" i="30"/>
  <c r="M221" i="30" s="1"/>
  <c r="P126" i="15"/>
  <c r="O127" i="15"/>
  <c r="T126" i="15"/>
  <c r="H41" i="58" s="1"/>
  <c r="H20" i="58" s="1"/>
  <c r="F124" i="52"/>
  <c r="S125" i="15"/>
  <c r="F107" i="52" s="1"/>
  <c r="R146" i="6"/>
  <c r="F165" i="61"/>
  <c r="F166" i="61" s="1"/>
  <c r="F164" i="6"/>
  <c r="F165" i="6" s="1"/>
  <c r="F163" i="59"/>
  <c r="F164" i="59" s="1"/>
  <c r="N146" i="59"/>
  <c r="N146" i="6"/>
  <c r="E163" i="59"/>
  <c r="E164" i="59" s="1"/>
  <c r="E165" i="59" s="1"/>
  <c r="N147" i="61"/>
  <c r="E163" i="6"/>
  <c r="E164" i="6" s="1"/>
  <c r="J145" i="59"/>
  <c r="K141" i="61"/>
  <c r="K145" i="61"/>
  <c r="K140" i="61"/>
  <c r="K138" i="61"/>
  <c r="K139" i="61"/>
  <c r="K143" i="61"/>
  <c r="K142" i="61"/>
  <c r="M121" i="61"/>
  <c r="K144" i="61"/>
  <c r="K146" i="61"/>
  <c r="K147" i="61"/>
  <c r="K148" i="61"/>
  <c r="J146" i="59"/>
  <c r="J146" i="6"/>
  <c r="D165" i="6" s="1"/>
  <c r="O60" i="43"/>
  <c r="P59" i="43"/>
  <c r="O59" i="43"/>
  <c r="Q59" i="43"/>
  <c r="D164" i="59"/>
  <c r="K149" i="61"/>
  <c r="J126" i="48"/>
  <c r="I143" i="52"/>
  <c r="O127" i="46"/>
  <c r="T127" i="46" s="1"/>
  <c r="K42" i="58" s="1"/>
  <c r="K21" i="58" s="1"/>
  <c r="P126" i="46"/>
  <c r="J108" i="52"/>
  <c r="L108" i="52"/>
  <c r="K125" i="52"/>
  <c r="G146" i="52"/>
  <c r="S126" i="48"/>
  <c r="K143" i="52"/>
  <c r="F144" i="52"/>
  <c r="G126" i="52"/>
  <c r="S127" i="44"/>
  <c r="J146" i="52"/>
  <c r="H143" i="52"/>
  <c r="G108" i="52"/>
  <c r="O128" i="48"/>
  <c r="P127" i="48"/>
  <c r="O128" i="45"/>
  <c r="P127" i="45"/>
  <c r="S127" i="45" s="1"/>
  <c r="L125" i="52"/>
  <c r="H125" i="52"/>
  <c r="O128" i="49"/>
  <c r="P127" i="49"/>
  <c r="S127" i="49" s="1"/>
  <c r="L143" i="52"/>
  <c r="J126" i="52"/>
  <c r="S127" i="47"/>
  <c r="I124" i="52"/>
  <c r="S125" i="46"/>
  <c r="H107" i="52"/>
  <c r="H108" i="52"/>
  <c r="I131" i="44"/>
  <c r="H132" i="44"/>
  <c r="B144" i="59"/>
  <c r="B145" i="6"/>
  <c r="F145" i="59"/>
  <c r="J114" i="62"/>
  <c r="J132" i="62" s="1"/>
  <c r="C164" i="6"/>
  <c r="F146" i="6"/>
  <c r="I115" i="62"/>
  <c r="I132" i="62"/>
  <c r="F150" i="61"/>
  <c r="G149" i="61" s="1"/>
  <c r="C168" i="61"/>
  <c r="T127" i="49"/>
  <c r="N42" i="58" s="1"/>
  <c r="N21" i="58" s="1"/>
  <c r="H128" i="49"/>
  <c r="I128" i="49" s="1"/>
  <c r="H129" i="15"/>
  <c r="I129" i="15" s="1"/>
  <c r="H128" i="46"/>
  <c r="I128" i="46" s="1"/>
  <c r="O128" i="47"/>
  <c r="P128" i="47" s="1"/>
  <c r="T127" i="47"/>
  <c r="L42" i="58" s="1"/>
  <c r="L21" i="58" s="1"/>
  <c r="T127" i="44"/>
  <c r="I42" i="58" s="1"/>
  <c r="I21" i="58" s="1"/>
  <c r="O128" i="44"/>
  <c r="P128" i="44" s="1"/>
  <c r="T127" i="48"/>
  <c r="M42" i="58" s="1"/>
  <c r="M21" i="58" s="1"/>
  <c r="H128" i="48"/>
  <c r="I128" i="48" s="1"/>
  <c r="T127" i="45"/>
  <c r="J42" i="58" s="1"/>
  <c r="J21" i="58" s="1"/>
  <c r="H128" i="45"/>
  <c r="I128" i="45" s="1"/>
  <c r="H131" i="47"/>
  <c r="I131" i="47" s="1"/>
  <c r="E165" i="6" l="1"/>
  <c r="N124" i="52"/>
  <c r="Q125" i="47" s="1"/>
  <c r="J126" i="47"/>
  <c r="J126" i="46"/>
  <c r="J126" i="49"/>
  <c r="J126" i="44"/>
  <c r="N143" i="52"/>
  <c r="J127" i="45" s="1"/>
  <c r="J126" i="45"/>
  <c r="J289" i="30"/>
  <c r="R222" i="30"/>
  <c r="T222" i="30" s="1"/>
  <c r="L222" i="30"/>
  <c r="M222" i="30" s="1"/>
  <c r="P127" i="15"/>
  <c r="O128" i="15"/>
  <c r="T127" i="15"/>
  <c r="H42" i="58" s="1"/>
  <c r="H21" i="58" s="1"/>
  <c r="F125" i="52"/>
  <c r="S126" i="15"/>
  <c r="F108" i="52" s="1"/>
  <c r="R149" i="59"/>
  <c r="R149" i="6"/>
  <c r="C101" i="13"/>
  <c r="R148" i="61"/>
  <c r="R149" i="61"/>
  <c r="E101" i="13"/>
  <c r="F167" i="61"/>
  <c r="F168" i="61" s="1"/>
  <c r="R147" i="59"/>
  <c r="R147" i="6"/>
  <c r="F166" i="6" s="1"/>
  <c r="F167" i="6" s="1"/>
  <c r="F168" i="6" s="1"/>
  <c r="R148" i="59"/>
  <c r="R148" i="6"/>
  <c r="R146" i="59"/>
  <c r="F165" i="59" s="1"/>
  <c r="F166" i="59" s="1"/>
  <c r="D101" i="13"/>
  <c r="N148" i="61"/>
  <c r="N147" i="59"/>
  <c r="N147" i="6"/>
  <c r="B147" i="61"/>
  <c r="E166" i="61"/>
  <c r="E167" i="61" s="1"/>
  <c r="J147" i="59"/>
  <c r="J147" i="6"/>
  <c r="D166" i="6" s="1"/>
  <c r="K150" i="61"/>
  <c r="D165" i="59"/>
  <c r="D166" i="59" s="1"/>
  <c r="L109" i="52"/>
  <c r="H109" i="52"/>
  <c r="G147" i="52"/>
  <c r="Q125" i="44"/>
  <c r="O129" i="49"/>
  <c r="P128" i="49"/>
  <c r="S128" i="49" s="1"/>
  <c r="O129" i="45"/>
  <c r="P128" i="45"/>
  <c r="S128" i="45" s="1"/>
  <c r="J147" i="52"/>
  <c r="K144" i="52"/>
  <c r="F145" i="52"/>
  <c r="K126" i="52"/>
  <c r="H144" i="52"/>
  <c r="J127" i="52"/>
  <c r="S128" i="47"/>
  <c r="I107" i="52"/>
  <c r="N107" i="52" s="1"/>
  <c r="J109" i="52"/>
  <c r="O129" i="48"/>
  <c r="P128" i="48"/>
  <c r="S127" i="48"/>
  <c r="I125" i="52"/>
  <c r="S126" i="46"/>
  <c r="G127" i="52"/>
  <c r="S128" i="44"/>
  <c r="I144" i="52"/>
  <c r="N144" i="52" s="1"/>
  <c r="L144" i="52"/>
  <c r="I132" i="44"/>
  <c r="H133" i="44"/>
  <c r="L126" i="52"/>
  <c r="H126" i="52"/>
  <c r="G109" i="52"/>
  <c r="K108" i="52"/>
  <c r="O128" i="46"/>
  <c r="T128" i="46" s="1"/>
  <c r="K43" i="58" s="1"/>
  <c r="K22" i="58" s="1"/>
  <c r="P127" i="46"/>
  <c r="B145" i="59"/>
  <c r="I133" i="62"/>
  <c r="I137" i="62" s="1"/>
  <c r="B146" i="6"/>
  <c r="J115" i="62"/>
  <c r="F146" i="59"/>
  <c r="C164" i="59"/>
  <c r="C165" i="59" s="1"/>
  <c r="G141" i="61"/>
  <c r="G138" i="61"/>
  <c r="G139" i="61"/>
  <c r="M122" i="61"/>
  <c r="L60" i="43" s="1"/>
  <c r="G140" i="61"/>
  <c r="G143" i="61"/>
  <c r="G142" i="61"/>
  <c r="G144" i="61"/>
  <c r="G145" i="61"/>
  <c r="G146" i="61"/>
  <c r="G147" i="61"/>
  <c r="G148" i="61"/>
  <c r="I116" i="62"/>
  <c r="I134" i="62" s="1"/>
  <c r="F147" i="6"/>
  <c r="C165" i="6"/>
  <c r="L133" i="62"/>
  <c r="L137" i="62" s="1"/>
  <c r="T128" i="45"/>
  <c r="J43" i="58" s="1"/>
  <c r="J22" i="58" s="1"/>
  <c r="H129" i="45"/>
  <c r="I129" i="45" s="1"/>
  <c r="T128" i="48"/>
  <c r="M43" i="58" s="1"/>
  <c r="M22" i="58" s="1"/>
  <c r="H129" i="48"/>
  <c r="I129" i="48" s="1"/>
  <c r="H129" i="46"/>
  <c r="I129" i="46" s="1"/>
  <c r="H130" i="15"/>
  <c r="I130" i="15" s="1"/>
  <c r="H132" i="47"/>
  <c r="I132" i="47" s="1"/>
  <c r="T128" i="44"/>
  <c r="I43" i="58" s="1"/>
  <c r="I22" i="58" s="1"/>
  <c r="O129" i="44"/>
  <c r="P129" i="44" s="1"/>
  <c r="T128" i="49"/>
  <c r="N43" i="58" s="1"/>
  <c r="N22" i="58" s="1"/>
  <c r="H129" i="49"/>
  <c r="I129" i="49" s="1"/>
  <c r="O129" i="47"/>
  <c r="P129" i="47" s="1"/>
  <c r="T128" i="47"/>
  <c r="L43" i="58" s="1"/>
  <c r="L22" i="58" s="1"/>
  <c r="Q125" i="45" l="1"/>
  <c r="Q125" i="49"/>
  <c r="Q125" i="48"/>
  <c r="Q125" i="15"/>
  <c r="Q125" i="46"/>
  <c r="J127" i="49"/>
  <c r="J127" i="15"/>
  <c r="J127" i="48"/>
  <c r="J127" i="47"/>
  <c r="J127" i="46"/>
  <c r="J127" i="44"/>
  <c r="N125" i="52"/>
  <c r="Q126" i="44" s="1"/>
  <c r="J290" i="30"/>
  <c r="R223" i="30"/>
  <c r="T223" i="30" s="1"/>
  <c r="L223" i="30"/>
  <c r="M223" i="30" s="1"/>
  <c r="O129" i="15"/>
  <c r="P128" i="15"/>
  <c r="T128" i="15"/>
  <c r="H43" i="58" s="1"/>
  <c r="H22" i="58" s="1"/>
  <c r="F126" i="52"/>
  <c r="S127" i="15"/>
  <c r="F109" i="52" s="1"/>
  <c r="R150" i="59"/>
  <c r="S148" i="59" s="1"/>
  <c r="S147" i="59"/>
  <c r="Q51" i="43"/>
  <c r="R150" i="61"/>
  <c r="S149" i="61" s="1"/>
  <c r="R150" i="6"/>
  <c r="Q56" i="43"/>
  <c r="Q55" i="43"/>
  <c r="F167" i="59"/>
  <c r="F168" i="59" s="1"/>
  <c r="S149" i="59"/>
  <c r="E168" i="61"/>
  <c r="B148" i="61"/>
  <c r="E166" i="59"/>
  <c r="N148" i="59"/>
  <c r="N148" i="6"/>
  <c r="N149" i="61"/>
  <c r="E83" i="13"/>
  <c r="E166" i="6"/>
  <c r="J148" i="59"/>
  <c r="J148" i="6"/>
  <c r="J128" i="44"/>
  <c r="J128" i="47"/>
  <c r="J128" i="15"/>
  <c r="J128" i="48"/>
  <c r="J128" i="45"/>
  <c r="J128" i="49"/>
  <c r="J128" i="46"/>
  <c r="I126" i="52"/>
  <c r="S127" i="46"/>
  <c r="G148" i="52"/>
  <c r="O130" i="48"/>
  <c r="P129" i="48"/>
  <c r="S129" i="48" s="1"/>
  <c r="U125" i="48"/>
  <c r="K125" i="50"/>
  <c r="U125" i="15"/>
  <c r="U125" i="47"/>
  <c r="U125" i="44"/>
  <c r="U125" i="49"/>
  <c r="U125" i="45"/>
  <c r="H127" i="52"/>
  <c r="O130" i="49"/>
  <c r="P129" i="49"/>
  <c r="S129" i="49" s="1"/>
  <c r="J128" i="52"/>
  <c r="S129" i="47"/>
  <c r="L145" i="52"/>
  <c r="I145" i="52"/>
  <c r="H145" i="52"/>
  <c r="O129" i="46"/>
  <c r="T129" i="46" s="1"/>
  <c r="K44" i="58" s="1"/>
  <c r="K23" i="58" s="1"/>
  <c r="P128" i="46"/>
  <c r="K109" i="52"/>
  <c r="O130" i="45"/>
  <c r="P129" i="45"/>
  <c r="J148" i="52"/>
  <c r="I108" i="52"/>
  <c r="N108" i="52" s="1"/>
  <c r="U126" i="46" s="1"/>
  <c r="J110" i="52"/>
  <c r="G128" i="52"/>
  <c r="S129" i="44"/>
  <c r="F146" i="52"/>
  <c r="K145" i="52"/>
  <c r="I133" i="44"/>
  <c r="H134" i="44"/>
  <c r="H135" i="44" s="1"/>
  <c r="L110" i="52"/>
  <c r="G110" i="52"/>
  <c r="K127" i="52"/>
  <c r="U125" i="46"/>
  <c r="H110" i="52"/>
  <c r="N145" i="52"/>
  <c r="J129" i="45" s="1"/>
  <c r="S128" i="48"/>
  <c r="L127" i="52"/>
  <c r="C166" i="6"/>
  <c r="J116" i="62"/>
  <c r="J134" i="62" s="1"/>
  <c r="F147" i="59"/>
  <c r="L134" i="62"/>
  <c r="B146" i="59"/>
  <c r="F148" i="6"/>
  <c r="I117" i="62"/>
  <c r="I135" i="62" s="1"/>
  <c r="M100" i="43"/>
  <c r="M60" i="43"/>
  <c r="J133" i="62"/>
  <c r="J137" i="62" s="1"/>
  <c r="B147" i="6"/>
  <c r="G150" i="61"/>
  <c r="C166" i="59"/>
  <c r="T129" i="49"/>
  <c r="N44" i="58" s="1"/>
  <c r="N23" i="58" s="1"/>
  <c r="H130" i="49"/>
  <c r="I130" i="49" s="1"/>
  <c r="O130" i="44"/>
  <c r="P130" i="44" s="1"/>
  <c r="T129" i="44"/>
  <c r="I44" i="58" s="1"/>
  <c r="I23" i="58" s="1"/>
  <c r="H133" i="47"/>
  <c r="I133" i="47" s="1"/>
  <c r="H130" i="46"/>
  <c r="I130" i="46" s="1"/>
  <c r="T129" i="48"/>
  <c r="M44" i="58" s="1"/>
  <c r="M23" i="58" s="1"/>
  <c r="H130" i="48"/>
  <c r="I130" i="48" s="1"/>
  <c r="H131" i="15"/>
  <c r="I131" i="15" s="1"/>
  <c r="T129" i="45"/>
  <c r="J44" i="58" s="1"/>
  <c r="J23" i="58" s="1"/>
  <c r="H130" i="45"/>
  <c r="I130" i="45" s="1"/>
  <c r="O130" i="47"/>
  <c r="P130" i="47" s="1"/>
  <c r="T129" i="47"/>
  <c r="L44" i="58" s="1"/>
  <c r="L23" i="58" s="1"/>
  <c r="H136" i="44"/>
  <c r="S148" i="61" l="1"/>
  <c r="E167" i="6"/>
  <c r="Q126" i="49"/>
  <c r="Q126" i="47"/>
  <c r="Q126" i="48"/>
  <c r="Q126" i="45"/>
  <c r="Q126" i="15"/>
  <c r="Q126" i="46"/>
  <c r="N126" i="52"/>
  <c r="Q127" i="47" s="1"/>
  <c r="J291" i="30"/>
  <c r="R224" i="30"/>
  <c r="T224" i="30" s="1"/>
  <c r="L224" i="30"/>
  <c r="M224" i="30" s="1"/>
  <c r="Q99" i="43"/>
  <c r="O130" i="15"/>
  <c r="P129" i="15"/>
  <c r="T129" i="15"/>
  <c r="H44" i="58" s="1"/>
  <c r="H23" i="58" s="1"/>
  <c r="F127" i="52"/>
  <c r="S128" i="15"/>
  <c r="F110" i="52" s="1"/>
  <c r="Q60" i="43"/>
  <c r="S138" i="6"/>
  <c r="U119" i="6"/>
  <c r="S139" i="6"/>
  <c r="S140" i="6"/>
  <c r="S142" i="6"/>
  <c r="S141" i="6"/>
  <c r="S143" i="6"/>
  <c r="S144" i="6"/>
  <c r="S145" i="6"/>
  <c r="S146" i="6"/>
  <c r="S149" i="6"/>
  <c r="S147" i="6"/>
  <c r="S140" i="61"/>
  <c r="M119" i="61"/>
  <c r="S138" i="61"/>
  <c r="S143" i="61"/>
  <c r="S139" i="61"/>
  <c r="S142" i="61"/>
  <c r="S141" i="61"/>
  <c r="S145" i="61"/>
  <c r="S144" i="61"/>
  <c r="S147" i="61"/>
  <c r="S146" i="61"/>
  <c r="Q52" i="43"/>
  <c r="Q106" i="43" s="1"/>
  <c r="U119" i="59"/>
  <c r="S138" i="59"/>
  <c r="S140" i="59"/>
  <c r="S139" i="59"/>
  <c r="S142" i="59"/>
  <c r="S143" i="59"/>
  <c r="S141" i="59"/>
  <c r="S145" i="59"/>
  <c r="S144" i="59"/>
  <c r="S148" i="6"/>
  <c r="S146" i="59"/>
  <c r="E168" i="6"/>
  <c r="B149" i="61"/>
  <c r="B150" i="61" s="1"/>
  <c r="E167" i="59"/>
  <c r="N150" i="61"/>
  <c r="P60" i="43" s="1"/>
  <c r="N149" i="6"/>
  <c r="C83" i="13"/>
  <c r="J149" i="6"/>
  <c r="C65" i="13"/>
  <c r="D167" i="59"/>
  <c r="D167" i="6"/>
  <c r="Q127" i="45"/>
  <c r="J129" i="52"/>
  <c r="S130" i="47"/>
  <c r="H146" i="52"/>
  <c r="K146" i="52"/>
  <c r="J149" i="52"/>
  <c r="I137" i="47"/>
  <c r="K111" i="52"/>
  <c r="H128" i="52"/>
  <c r="O131" i="48"/>
  <c r="P130" i="48"/>
  <c r="I109" i="52"/>
  <c r="N109" i="52" s="1"/>
  <c r="U127" i="46" s="1"/>
  <c r="K110" i="52"/>
  <c r="G149" i="52"/>
  <c r="I137" i="44"/>
  <c r="G111" i="52"/>
  <c r="O131" i="45"/>
  <c r="P130" i="45"/>
  <c r="J111" i="52"/>
  <c r="F147" i="52"/>
  <c r="I146" i="52"/>
  <c r="G129" i="52"/>
  <c r="S130" i="44"/>
  <c r="J129" i="44"/>
  <c r="J129" i="47"/>
  <c r="J129" i="15"/>
  <c r="J129" i="48"/>
  <c r="I127" i="52"/>
  <c r="N127" i="52" s="1"/>
  <c r="S128" i="46"/>
  <c r="S129" i="45"/>
  <c r="J129" i="49"/>
  <c r="L128" i="52"/>
  <c r="L146" i="52"/>
  <c r="K126" i="50"/>
  <c r="U126" i="15"/>
  <c r="U126" i="49"/>
  <c r="U126" i="45"/>
  <c r="U126" i="44"/>
  <c r="U126" i="47"/>
  <c r="U126" i="48"/>
  <c r="O130" i="46"/>
  <c r="T130" i="46" s="1"/>
  <c r="K45" i="58" s="1"/>
  <c r="K24" i="58" s="1"/>
  <c r="P129" i="46"/>
  <c r="J129" i="46"/>
  <c r="L111" i="52"/>
  <c r="O131" i="49"/>
  <c r="P130" i="49"/>
  <c r="S130" i="49" s="1"/>
  <c r="K128" i="52"/>
  <c r="J117" i="62"/>
  <c r="J135" i="62" s="1"/>
  <c r="F148" i="59"/>
  <c r="C167" i="59" s="1"/>
  <c r="L135" i="62"/>
  <c r="I118" i="62"/>
  <c r="I136" i="62" s="1"/>
  <c r="F149" i="6"/>
  <c r="C47" i="13"/>
  <c r="B147" i="59"/>
  <c r="B148" i="6"/>
  <c r="C167" i="6"/>
  <c r="C168" i="6" s="1"/>
  <c r="H131" i="46"/>
  <c r="I131" i="46" s="1"/>
  <c r="O131" i="47"/>
  <c r="P131" i="47" s="1"/>
  <c r="T130" i="47"/>
  <c r="L45" i="58" s="1"/>
  <c r="L24" i="58" s="1"/>
  <c r="O131" i="44"/>
  <c r="P131" i="44" s="1"/>
  <c r="T130" i="44"/>
  <c r="I45" i="58" s="1"/>
  <c r="I24" i="58" s="1"/>
  <c r="T130" i="45"/>
  <c r="J45" i="58" s="1"/>
  <c r="J24" i="58" s="1"/>
  <c r="H131" i="45"/>
  <c r="I131" i="45" s="1"/>
  <c r="H132" i="15"/>
  <c r="I132" i="15" s="1"/>
  <c r="T130" i="48"/>
  <c r="M45" i="58" s="1"/>
  <c r="M24" i="58" s="1"/>
  <c r="H131" i="48"/>
  <c r="I131" i="48" s="1"/>
  <c r="T130" i="49"/>
  <c r="N45" i="58" s="1"/>
  <c r="H131" i="49"/>
  <c r="I131" i="49" s="1"/>
  <c r="H134" i="47"/>
  <c r="O149" i="61" l="1"/>
  <c r="D168" i="6"/>
  <c r="Q127" i="44"/>
  <c r="N146" i="52"/>
  <c r="J130" i="44" s="1"/>
  <c r="Q127" i="48"/>
  <c r="Q127" i="15"/>
  <c r="Q127" i="49"/>
  <c r="Q127" i="46"/>
  <c r="J292" i="30"/>
  <c r="L225" i="30"/>
  <c r="M225" i="30" s="1"/>
  <c r="R225" i="30"/>
  <c r="T225" i="30" s="1"/>
  <c r="F128" i="52"/>
  <c r="S129" i="15"/>
  <c r="F111" i="52" s="1"/>
  <c r="O131" i="15"/>
  <c r="P130" i="15"/>
  <c r="T130" i="15"/>
  <c r="H45" i="58" s="1"/>
  <c r="H24" i="58" s="1"/>
  <c r="S150" i="61"/>
  <c r="S150" i="59"/>
  <c r="S150" i="6"/>
  <c r="N149" i="59"/>
  <c r="D83" i="13"/>
  <c r="P51" i="43"/>
  <c r="P52" i="43"/>
  <c r="E168" i="59"/>
  <c r="C141" i="61"/>
  <c r="C139" i="61"/>
  <c r="C147" i="61"/>
  <c r="C144" i="61"/>
  <c r="C146" i="61"/>
  <c r="C138" i="61"/>
  <c r="C143" i="61"/>
  <c r="C145" i="61"/>
  <c r="C140" i="61"/>
  <c r="C142" i="61"/>
  <c r="C148" i="61"/>
  <c r="O140" i="61"/>
  <c r="M120" i="61"/>
  <c r="O138" i="61"/>
  <c r="O139" i="61"/>
  <c r="O141" i="61"/>
  <c r="O143" i="61"/>
  <c r="O142" i="61"/>
  <c r="O145" i="61"/>
  <c r="O144" i="61"/>
  <c r="O146" i="61"/>
  <c r="O147" i="61"/>
  <c r="O148" i="61"/>
  <c r="C149" i="61"/>
  <c r="N150" i="6"/>
  <c r="O149" i="6" s="1"/>
  <c r="J150" i="6"/>
  <c r="O52" i="43"/>
  <c r="O51" i="43"/>
  <c r="J149" i="59"/>
  <c r="D168" i="59" s="1"/>
  <c r="D65" i="13"/>
  <c r="L112" i="52"/>
  <c r="I147" i="52"/>
  <c r="O132" i="49"/>
  <c r="P131" i="49"/>
  <c r="S131" i="49" s="1"/>
  <c r="I128" i="52"/>
  <c r="S129" i="46"/>
  <c r="Q128" i="15"/>
  <c r="Q128" i="47"/>
  <c r="Q128" i="44"/>
  <c r="Q128" i="49"/>
  <c r="Q128" i="48"/>
  <c r="Q128" i="45"/>
  <c r="H129" i="52"/>
  <c r="K129" i="52"/>
  <c r="J112" i="52"/>
  <c r="F148" i="52"/>
  <c r="G130" i="52"/>
  <c r="S131" i="44"/>
  <c r="O131" i="46"/>
  <c r="T131" i="46" s="1"/>
  <c r="K46" i="58" s="1"/>
  <c r="K25" i="58" s="1"/>
  <c r="P130" i="46"/>
  <c r="H111" i="52"/>
  <c r="O132" i="45"/>
  <c r="P131" i="45"/>
  <c r="S131" i="45" s="1"/>
  <c r="O132" i="48"/>
  <c r="P131" i="48"/>
  <c r="S131" i="48" s="1"/>
  <c r="N24" i="58"/>
  <c r="K147" i="52"/>
  <c r="H147" i="52"/>
  <c r="I110" i="52"/>
  <c r="N110" i="52" s="1"/>
  <c r="U128" i="46" s="1"/>
  <c r="L147" i="52"/>
  <c r="J130" i="52"/>
  <c r="S131" i="47"/>
  <c r="L129" i="52"/>
  <c r="Q128" i="46"/>
  <c r="G112" i="52"/>
  <c r="K127" i="50"/>
  <c r="U127" i="15"/>
  <c r="U127" i="49"/>
  <c r="U127" i="44"/>
  <c r="U127" i="47"/>
  <c r="U127" i="45"/>
  <c r="U127" i="48"/>
  <c r="S130" i="48"/>
  <c r="S130" i="45"/>
  <c r="B148" i="59"/>
  <c r="F149" i="59"/>
  <c r="J118" i="62"/>
  <c r="J136" i="62" s="1"/>
  <c r="D47" i="13"/>
  <c r="L136" i="62"/>
  <c r="M97" i="43"/>
  <c r="M104" i="43"/>
  <c r="L49" i="43"/>
  <c r="O49" i="43" s="1"/>
  <c r="P49" i="43" s="1"/>
  <c r="Q49" i="43" s="1"/>
  <c r="M49" i="43"/>
  <c r="M63" i="43"/>
  <c r="I119" i="62"/>
  <c r="L63" i="43"/>
  <c r="L51" i="43"/>
  <c r="C168" i="59"/>
  <c r="B149" i="6"/>
  <c r="G149" i="6"/>
  <c r="G130" i="6" s="1"/>
  <c r="F150" i="6"/>
  <c r="T131" i="49"/>
  <c r="N46" i="58" s="1"/>
  <c r="N25" i="58" s="1"/>
  <c r="H132" i="49"/>
  <c r="I132" i="49" s="1"/>
  <c r="O132" i="47"/>
  <c r="P132" i="47" s="1"/>
  <c r="T131" i="47"/>
  <c r="L46" i="58" s="1"/>
  <c r="L25" i="58" s="1"/>
  <c r="H133" i="15"/>
  <c r="I133" i="15" s="1"/>
  <c r="H132" i="46"/>
  <c r="I132" i="46" s="1"/>
  <c r="H135" i="47"/>
  <c r="T131" i="48"/>
  <c r="M46" i="58" s="1"/>
  <c r="M25" i="58" s="1"/>
  <c r="H132" i="48"/>
  <c r="I132" i="48" s="1"/>
  <c r="T131" i="45"/>
  <c r="J46" i="58" s="1"/>
  <c r="J25" i="58" s="1"/>
  <c r="H132" i="45"/>
  <c r="I132" i="45" s="1"/>
  <c r="O132" i="44"/>
  <c r="P132" i="44" s="1"/>
  <c r="T131" i="44"/>
  <c r="I46" i="58" s="1"/>
  <c r="I25" i="58" s="1"/>
  <c r="J130" i="49" l="1"/>
  <c r="J130" i="47"/>
  <c r="N147" i="52"/>
  <c r="J131" i="15" s="1"/>
  <c r="J130" i="46"/>
  <c r="J130" i="48"/>
  <c r="J130" i="15"/>
  <c r="J130" i="45"/>
  <c r="L104" i="43"/>
  <c r="L97" i="43"/>
  <c r="N128" i="52"/>
  <c r="Q129" i="44" s="1"/>
  <c r="J293" i="30"/>
  <c r="L226" i="30"/>
  <c r="M226" i="30" s="1"/>
  <c r="R226" i="30"/>
  <c r="T226" i="30" s="1"/>
  <c r="O63" i="43"/>
  <c r="O97" i="43" s="1"/>
  <c r="F129" i="52"/>
  <c r="S130" i="15"/>
  <c r="F112" i="52" s="1"/>
  <c r="O132" i="15"/>
  <c r="P131" i="15"/>
  <c r="T131" i="15"/>
  <c r="H46" i="58" s="1"/>
  <c r="H25" i="58" s="1"/>
  <c r="P56" i="43"/>
  <c r="P106" i="43" s="1"/>
  <c r="P55" i="43"/>
  <c r="P99" i="43" s="1"/>
  <c r="O148" i="6"/>
  <c r="O138" i="6"/>
  <c r="O139" i="6"/>
  <c r="U120" i="6"/>
  <c r="O140" i="6"/>
  <c r="O141" i="6"/>
  <c r="O142" i="6"/>
  <c r="O143" i="6"/>
  <c r="O144" i="6"/>
  <c r="O145" i="6"/>
  <c r="O146" i="6"/>
  <c r="O147" i="6"/>
  <c r="O150" i="61"/>
  <c r="C150" i="61"/>
  <c r="N150" i="59"/>
  <c r="O149" i="59" s="1"/>
  <c r="U121" i="6"/>
  <c r="K139" i="6"/>
  <c r="K140" i="6"/>
  <c r="K138" i="6"/>
  <c r="K141" i="6"/>
  <c r="K143" i="6"/>
  <c r="K142" i="6"/>
  <c r="K144" i="6"/>
  <c r="K145" i="6"/>
  <c r="K146" i="6"/>
  <c r="K147" i="6"/>
  <c r="K148" i="6"/>
  <c r="J150" i="59"/>
  <c r="O55" i="43"/>
  <c r="O99" i="43" s="1"/>
  <c r="K149" i="6"/>
  <c r="H113" i="52"/>
  <c r="J131" i="46"/>
  <c r="I148" i="52"/>
  <c r="K112" i="52"/>
  <c r="L113" i="52"/>
  <c r="O133" i="45"/>
  <c r="P132" i="45"/>
  <c r="K148" i="52"/>
  <c r="J131" i="52"/>
  <c r="S132" i="47"/>
  <c r="K113" i="52"/>
  <c r="K130" i="52"/>
  <c r="I129" i="52"/>
  <c r="N129" i="52" s="1"/>
  <c r="Q130" i="46" s="1"/>
  <c r="S130" i="46"/>
  <c r="L130" i="52"/>
  <c r="G131" i="52"/>
  <c r="S132" i="44"/>
  <c r="L148" i="52"/>
  <c r="O133" i="48"/>
  <c r="P132" i="48"/>
  <c r="S132" i="48" s="1"/>
  <c r="O132" i="46"/>
  <c r="T132" i="46" s="1"/>
  <c r="K47" i="58" s="1"/>
  <c r="K26" i="58" s="1"/>
  <c r="P131" i="46"/>
  <c r="I111" i="52"/>
  <c r="N111" i="52" s="1"/>
  <c r="O133" i="49"/>
  <c r="P132" i="49"/>
  <c r="S132" i="45"/>
  <c r="H148" i="52"/>
  <c r="F149" i="52"/>
  <c r="I137" i="15"/>
  <c r="H112" i="52"/>
  <c r="J113" i="52"/>
  <c r="K128" i="50"/>
  <c r="U128" i="15"/>
  <c r="U128" i="45"/>
  <c r="U128" i="49"/>
  <c r="U128" i="47"/>
  <c r="U128" i="44"/>
  <c r="U128" i="48"/>
  <c r="H130" i="52"/>
  <c r="G113" i="52"/>
  <c r="G141" i="6"/>
  <c r="G122" i="6" s="1"/>
  <c r="U122" i="6"/>
  <c r="G139" i="6"/>
  <c r="G120" i="6" s="1"/>
  <c r="G138" i="6"/>
  <c r="G140" i="6"/>
  <c r="G121" i="6" s="1"/>
  <c r="G142" i="6"/>
  <c r="G123" i="6" s="1"/>
  <c r="G143" i="6"/>
  <c r="G124" i="6" s="1"/>
  <c r="G144" i="6"/>
  <c r="G125" i="6" s="1"/>
  <c r="G145" i="6"/>
  <c r="G126" i="6" s="1"/>
  <c r="G146" i="6"/>
  <c r="G127" i="6" s="1"/>
  <c r="G147" i="6"/>
  <c r="G128" i="6" s="1"/>
  <c r="G148" i="6"/>
  <c r="G129" i="6" s="1"/>
  <c r="L55" i="43"/>
  <c r="L99" i="43" s="1"/>
  <c r="J119" i="62"/>
  <c r="B150" i="6"/>
  <c r="C149" i="6" s="1"/>
  <c r="M130" i="6" s="1"/>
  <c r="M51" i="43"/>
  <c r="L52" i="43"/>
  <c r="B149" i="59"/>
  <c r="F150" i="59"/>
  <c r="G149" i="59" s="1"/>
  <c r="G130" i="59" s="1"/>
  <c r="T132" i="48"/>
  <c r="M47" i="58" s="1"/>
  <c r="M26" i="58" s="1"/>
  <c r="H133" i="48"/>
  <c r="I133" i="48" s="1"/>
  <c r="T132" i="49"/>
  <c r="N47" i="58" s="1"/>
  <c r="N26" i="58" s="1"/>
  <c r="H133" i="49"/>
  <c r="I133" i="49" s="1"/>
  <c r="O133" i="44"/>
  <c r="P133" i="44" s="1"/>
  <c r="T132" i="44"/>
  <c r="I47" i="58" s="1"/>
  <c r="I26" i="58" s="1"/>
  <c r="H134" i="15"/>
  <c r="T132" i="45"/>
  <c r="J47" i="58" s="1"/>
  <c r="J26" i="58" s="1"/>
  <c r="H133" i="45"/>
  <c r="I133" i="45" s="1"/>
  <c r="H136" i="47"/>
  <c r="H133" i="46"/>
  <c r="I133" i="46" s="1"/>
  <c r="O133" i="47"/>
  <c r="P133" i="47" s="1"/>
  <c r="T132" i="47"/>
  <c r="L47" i="58" s="1"/>
  <c r="L26" i="58" s="1"/>
  <c r="Q129" i="15" l="1"/>
  <c r="J131" i="47"/>
  <c r="J131" i="49"/>
  <c r="N148" i="52"/>
  <c r="J132" i="49" s="1"/>
  <c r="J131" i="48"/>
  <c r="J131" i="44"/>
  <c r="J131" i="45"/>
  <c r="Q129" i="48"/>
  <c r="Q129" i="46"/>
  <c r="Q129" i="47"/>
  <c r="Q129" i="45"/>
  <c r="Q129" i="49"/>
  <c r="O101" i="43"/>
  <c r="J294" i="30"/>
  <c r="R227" i="30"/>
  <c r="T227" i="30" s="1"/>
  <c r="L227" i="30"/>
  <c r="M227" i="30" s="1"/>
  <c r="O104" i="43"/>
  <c r="P63" i="43"/>
  <c r="P97" i="43" s="1"/>
  <c r="P101" i="43" s="1"/>
  <c r="P132" i="15"/>
  <c r="O133" i="15"/>
  <c r="T132" i="15"/>
  <c r="H47" i="58" s="1"/>
  <c r="H26" i="58" s="1"/>
  <c r="F130" i="52"/>
  <c r="S131" i="15"/>
  <c r="F113" i="52" s="1"/>
  <c r="M55" i="43"/>
  <c r="O150" i="6"/>
  <c r="U120" i="59"/>
  <c r="O138" i="59"/>
  <c r="O140" i="59"/>
  <c r="O139" i="59"/>
  <c r="O141" i="59"/>
  <c r="O142" i="59"/>
  <c r="O143" i="59"/>
  <c r="O145" i="59"/>
  <c r="O144" i="59"/>
  <c r="O146" i="59"/>
  <c r="O147" i="59"/>
  <c r="O148" i="59"/>
  <c r="K145" i="59"/>
  <c r="U121" i="59"/>
  <c r="K138" i="59"/>
  <c r="K140" i="59"/>
  <c r="K139" i="59"/>
  <c r="K141" i="59"/>
  <c r="K143" i="59"/>
  <c r="K142" i="59"/>
  <c r="K144" i="59"/>
  <c r="K146" i="59"/>
  <c r="K147" i="59"/>
  <c r="K148" i="59"/>
  <c r="K149" i="59"/>
  <c r="K150" i="6"/>
  <c r="O56" i="43"/>
  <c r="O106" i="43" s="1"/>
  <c r="K129" i="50"/>
  <c r="U129" i="15"/>
  <c r="U129" i="48"/>
  <c r="U129" i="44"/>
  <c r="U129" i="47"/>
  <c r="U129" i="49"/>
  <c r="U129" i="45"/>
  <c r="U129" i="46"/>
  <c r="K114" i="52"/>
  <c r="L131" i="52"/>
  <c r="I130" i="52"/>
  <c r="N130" i="52" s="1"/>
  <c r="S131" i="46"/>
  <c r="O134" i="48"/>
  <c r="O135" i="48" s="1"/>
  <c r="O136" i="48" s="1"/>
  <c r="P133" i="48"/>
  <c r="G114" i="52"/>
  <c r="H131" i="52"/>
  <c r="J132" i="52"/>
  <c r="S133" i="47"/>
  <c r="P137" i="47"/>
  <c r="H149" i="52"/>
  <c r="I137" i="45"/>
  <c r="S133" i="48"/>
  <c r="K149" i="52"/>
  <c r="I137" i="48"/>
  <c r="H114" i="52"/>
  <c r="O134" i="49"/>
  <c r="O135" i="49" s="1"/>
  <c r="O136" i="49" s="1"/>
  <c r="P133" i="49"/>
  <c r="O133" i="46"/>
  <c r="T133" i="46" s="1"/>
  <c r="P132" i="46"/>
  <c r="O134" i="45"/>
  <c r="O135" i="45" s="1"/>
  <c r="O136" i="45" s="1"/>
  <c r="P133" i="45"/>
  <c r="I149" i="52"/>
  <c r="I137" i="46"/>
  <c r="G132" i="52"/>
  <c r="S133" i="44"/>
  <c r="P137" i="44"/>
  <c r="J132" i="44"/>
  <c r="J132" i="47"/>
  <c r="J132" i="15"/>
  <c r="Q130" i="15"/>
  <c r="Q130" i="47"/>
  <c r="Q130" i="44"/>
  <c r="Q130" i="48"/>
  <c r="Q130" i="45"/>
  <c r="Q130" i="49"/>
  <c r="J132" i="48"/>
  <c r="S133" i="49"/>
  <c r="L149" i="52"/>
  <c r="I137" i="49"/>
  <c r="J132" i="45"/>
  <c r="K131" i="52"/>
  <c r="S132" i="49"/>
  <c r="I112" i="52"/>
  <c r="N112" i="52" s="1"/>
  <c r="J114" i="52"/>
  <c r="J132" i="46"/>
  <c r="U122" i="59"/>
  <c r="G138" i="59"/>
  <c r="G139" i="59"/>
  <c r="G120" i="59" s="1"/>
  <c r="G140" i="59"/>
  <c r="G121" i="59" s="1"/>
  <c r="G141" i="59"/>
  <c r="G122" i="59" s="1"/>
  <c r="G143" i="59"/>
  <c r="G124" i="59" s="1"/>
  <c r="G142" i="59"/>
  <c r="G123" i="59" s="1"/>
  <c r="G144" i="59"/>
  <c r="G125" i="59" s="1"/>
  <c r="G145" i="59"/>
  <c r="G126" i="59" s="1"/>
  <c r="G146" i="59"/>
  <c r="G127" i="59" s="1"/>
  <c r="G147" i="59"/>
  <c r="G128" i="59" s="1"/>
  <c r="G148" i="59"/>
  <c r="G129" i="59" s="1"/>
  <c r="L56" i="43"/>
  <c r="L106" i="43" s="1"/>
  <c r="C139" i="6"/>
  <c r="M120" i="6" s="1"/>
  <c r="C138" i="6"/>
  <c r="C141" i="6"/>
  <c r="M122" i="6" s="1"/>
  <c r="C140" i="6"/>
  <c r="M121" i="6" s="1"/>
  <c r="C143" i="6"/>
  <c r="M124" i="6" s="1"/>
  <c r="C142" i="6"/>
  <c r="M123" i="6" s="1"/>
  <c r="C144" i="6"/>
  <c r="M125" i="6" s="1"/>
  <c r="C145" i="6"/>
  <c r="M126" i="6" s="1"/>
  <c r="C146" i="6"/>
  <c r="M127" i="6" s="1"/>
  <c r="C147" i="6"/>
  <c r="M128" i="6" s="1"/>
  <c r="C148" i="6"/>
  <c r="M129" i="6" s="1"/>
  <c r="M99" i="43"/>
  <c r="L101" i="43"/>
  <c r="B150" i="59"/>
  <c r="G150" i="6"/>
  <c r="G119" i="6"/>
  <c r="H134" i="46"/>
  <c r="T133" i="45"/>
  <c r="H134" i="45"/>
  <c r="O134" i="47"/>
  <c r="T133" i="47"/>
  <c r="O134" i="44"/>
  <c r="T133" i="44"/>
  <c r="H135" i="15"/>
  <c r="T133" i="49"/>
  <c r="H134" i="49"/>
  <c r="T133" i="48"/>
  <c r="H134" i="48"/>
  <c r="N149" i="52" l="1"/>
  <c r="J133" i="45" s="1"/>
  <c r="J137" i="45" s="1"/>
  <c r="J295" i="30"/>
  <c r="R228" i="30"/>
  <c r="T228" i="30" s="1"/>
  <c r="L228" i="30"/>
  <c r="M228" i="30" s="1"/>
  <c r="P104" i="43"/>
  <c r="P108" i="43" s="1"/>
  <c r="Q63" i="43"/>
  <c r="O108" i="43"/>
  <c r="P133" i="15"/>
  <c r="O134" i="15"/>
  <c r="T133" i="15"/>
  <c r="F131" i="52"/>
  <c r="S132" i="15"/>
  <c r="F114" i="52" s="1"/>
  <c r="O150" i="59"/>
  <c r="K150" i="59"/>
  <c r="K130" i="50"/>
  <c r="U130" i="15"/>
  <c r="U130" i="49"/>
  <c r="U130" i="47"/>
  <c r="U130" i="44"/>
  <c r="U130" i="48"/>
  <c r="U130" i="45"/>
  <c r="U130" i="46"/>
  <c r="Q131" i="15"/>
  <c r="Q131" i="44"/>
  <c r="Q131" i="47"/>
  <c r="Q131" i="48"/>
  <c r="Q131" i="45"/>
  <c r="Q131" i="49"/>
  <c r="Q131" i="46"/>
  <c r="H132" i="52"/>
  <c r="P137" i="45"/>
  <c r="L132" i="52"/>
  <c r="P137" i="49"/>
  <c r="K115" i="52"/>
  <c r="S137" i="48"/>
  <c r="S133" i="45"/>
  <c r="I48" i="58"/>
  <c r="I27" i="58" s="1"/>
  <c r="P15" i="44"/>
  <c r="H69" i="43" s="1"/>
  <c r="I69" i="43" s="1"/>
  <c r="J69" i="43" s="1"/>
  <c r="L115" i="52"/>
  <c r="S137" i="49"/>
  <c r="N48" i="58"/>
  <c r="N27" i="58" s="1"/>
  <c r="P15" i="49"/>
  <c r="H89" i="43" s="1"/>
  <c r="I89" i="43" s="1"/>
  <c r="J89" i="43" s="1"/>
  <c r="J48" i="58"/>
  <c r="J27" i="58" s="1"/>
  <c r="P15" i="45"/>
  <c r="H73" i="43" s="1"/>
  <c r="I73" i="43" s="1"/>
  <c r="J73" i="43" s="1"/>
  <c r="L114" i="52"/>
  <c r="G115" i="52"/>
  <c r="S137" i="44"/>
  <c r="K132" i="52"/>
  <c r="P137" i="48"/>
  <c r="L48" i="58"/>
  <c r="L27" i="58" s="1"/>
  <c r="P15" i="47"/>
  <c r="H81" i="43" s="1"/>
  <c r="I81" i="43" s="1"/>
  <c r="J81" i="43" s="1"/>
  <c r="I131" i="52"/>
  <c r="S132" i="46"/>
  <c r="J115" i="52"/>
  <c r="S137" i="47"/>
  <c r="M48" i="58"/>
  <c r="M27" i="58" s="1"/>
  <c r="P15" i="48"/>
  <c r="H85" i="43" s="1"/>
  <c r="I85" i="43" s="1"/>
  <c r="J85" i="43" s="1"/>
  <c r="K48" i="58"/>
  <c r="K27" i="58" s="1"/>
  <c r="P15" i="46"/>
  <c r="H77" i="43" s="1"/>
  <c r="I77" i="43" s="1"/>
  <c r="J77" i="43" s="1"/>
  <c r="O134" i="46"/>
  <c r="O135" i="46" s="1"/>
  <c r="O136" i="46" s="1"/>
  <c r="P133" i="46"/>
  <c r="I113" i="52"/>
  <c r="N113" i="52" s="1"/>
  <c r="U131" i="46" s="1"/>
  <c r="L108" i="43"/>
  <c r="C139" i="59"/>
  <c r="M120" i="59" s="1"/>
  <c r="C138" i="59"/>
  <c r="C140" i="59"/>
  <c r="M121" i="59" s="1"/>
  <c r="C141" i="59"/>
  <c r="M122" i="59" s="1"/>
  <c r="C142" i="59"/>
  <c r="M123" i="59" s="1"/>
  <c r="C143" i="59"/>
  <c r="M124" i="59" s="1"/>
  <c r="C144" i="59"/>
  <c r="M125" i="59" s="1"/>
  <c r="C145" i="59"/>
  <c r="M126" i="59" s="1"/>
  <c r="C146" i="59"/>
  <c r="M127" i="59" s="1"/>
  <c r="C147" i="59"/>
  <c r="M128" i="59" s="1"/>
  <c r="C148" i="59"/>
  <c r="M129" i="59" s="1"/>
  <c r="M119" i="6"/>
  <c r="C150" i="6"/>
  <c r="G119" i="59"/>
  <c r="G150" i="59"/>
  <c r="G131" i="6"/>
  <c r="H119" i="6"/>
  <c r="C149" i="59"/>
  <c r="M130" i="59" s="1"/>
  <c r="T134" i="45"/>
  <c r="J49" i="58" s="1"/>
  <c r="H135" i="45"/>
  <c r="T134" i="48"/>
  <c r="M49" i="58" s="1"/>
  <c r="M28" i="58" s="1"/>
  <c r="H135" i="48"/>
  <c r="H136" i="15"/>
  <c r="O135" i="47"/>
  <c r="T134" i="47"/>
  <c r="L49" i="58" s="1"/>
  <c r="H135" i="46"/>
  <c r="T134" i="49"/>
  <c r="N49" i="58" s="1"/>
  <c r="H135" i="49"/>
  <c r="O135" i="44"/>
  <c r="T134" i="44"/>
  <c r="I49" i="58" s="1"/>
  <c r="I28" i="58" s="1"/>
  <c r="N131" i="52" l="1"/>
  <c r="Q132" i="46" s="1"/>
  <c r="J133" i="46"/>
  <c r="J137" i="46" s="1"/>
  <c r="J133" i="15"/>
  <c r="J137" i="15" s="1"/>
  <c r="J133" i="49"/>
  <c r="J137" i="49" s="1"/>
  <c r="J133" i="44"/>
  <c r="J137" i="44" s="1"/>
  <c r="J133" i="48"/>
  <c r="J137" i="48" s="1"/>
  <c r="J133" i="47"/>
  <c r="J137" i="47" s="1"/>
  <c r="Q104" i="43"/>
  <c r="Q108" i="43" s="1"/>
  <c r="Q97" i="43"/>
  <c r="Q101" i="43" s="1"/>
  <c r="N28" i="58"/>
  <c r="J28" i="58"/>
  <c r="J296" i="30"/>
  <c r="R229" i="30"/>
  <c r="T229" i="30" s="1"/>
  <c r="L229" i="30"/>
  <c r="M229" i="30" s="1"/>
  <c r="P15" i="15"/>
  <c r="H65" i="43" s="1"/>
  <c r="I65" i="43" s="1"/>
  <c r="J65" i="43" s="1"/>
  <c r="H48" i="58"/>
  <c r="H27" i="58" s="1"/>
  <c r="O135" i="15"/>
  <c r="T134" i="15"/>
  <c r="H49" i="58" s="1"/>
  <c r="F132" i="52"/>
  <c r="P137" i="15"/>
  <c r="S133" i="15"/>
  <c r="T134" i="46"/>
  <c r="K49" i="58" s="1"/>
  <c r="K28" i="58" s="1"/>
  <c r="L28" i="58"/>
  <c r="I132" i="52"/>
  <c r="P137" i="46"/>
  <c r="S133" i="46"/>
  <c r="I114" i="52"/>
  <c r="N114" i="52" s="1"/>
  <c r="U132" i="46" s="1"/>
  <c r="X129" i="44"/>
  <c r="G70" i="43"/>
  <c r="X129" i="47"/>
  <c r="G82" i="43"/>
  <c r="H115" i="52"/>
  <c r="S137" i="45"/>
  <c r="K131" i="50"/>
  <c r="U131" i="15"/>
  <c r="U131" i="44"/>
  <c r="U131" i="45"/>
  <c r="U131" i="49"/>
  <c r="U131" i="47"/>
  <c r="U131" i="48"/>
  <c r="Q132" i="15"/>
  <c r="Q132" i="44"/>
  <c r="Q132" i="48"/>
  <c r="Q132" i="45"/>
  <c r="X129" i="49"/>
  <c r="G90" i="43"/>
  <c r="X129" i="48"/>
  <c r="G86" i="43"/>
  <c r="M131" i="6"/>
  <c r="N119" i="6"/>
  <c r="R119" i="6" s="1"/>
  <c r="C40" i="58" s="1"/>
  <c r="C19" i="58" s="1"/>
  <c r="I119" i="6"/>
  <c r="H120" i="6"/>
  <c r="C150" i="59"/>
  <c r="M119" i="59"/>
  <c r="G131" i="59"/>
  <c r="H119" i="59"/>
  <c r="T135" i="49"/>
  <c r="N50" i="58" s="1"/>
  <c r="N29" i="58" s="1"/>
  <c r="H136" i="49"/>
  <c r="T136" i="49" s="1"/>
  <c r="N51" i="58" s="1"/>
  <c r="T135" i="45"/>
  <c r="J50" i="58" s="1"/>
  <c r="J29" i="58" s="1"/>
  <c r="H136" i="45"/>
  <c r="T136" i="45" s="1"/>
  <c r="J51" i="58" s="1"/>
  <c r="T135" i="46"/>
  <c r="K50" i="58" s="1"/>
  <c r="H136" i="46"/>
  <c r="T136" i="46" s="1"/>
  <c r="K51" i="58" s="1"/>
  <c r="T135" i="48"/>
  <c r="M50" i="58" s="1"/>
  <c r="M29" i="58" s="1"/>
  <c r="H136" i="48"/>
  <c r="T136" i="48" s="1"/>
  <c r="M51" i="58" s="1"/>
  <c r="O136" i="44"/>
  <c r="T136" i="44" s="1"/>
  <c r="I51" i="58" s="1"/>
  <c r="T135" i="44"/>
  <c r="I50" i="58" s="1"/>
  <c r="I29" i="58" s="1"/>
  <c r="O136" i="47"/>
  <c r="T136" i="47" s="1"/>
  <c r="L51" i="58" s="1"/>
  <c r="T135" i="47"/>
  <c r="L50" i="58" s="1"/>
  <c r="L29" i="58" s="1"/>
  <c r="Q132" i="49" l="1"/>
  <c r="Q132" i="47"/>
  <c r="H28" i="58"/>
  <c r="J297" i="30"/>
  <c r="R230" i="30"/>
  <c r="T230" i="30" s="1"/>
  <c r="L230" i="30"/>
  <c r="M230" i="30" s="1"/>
  <c r="N132" i="52"/>
  <c r="Q133" i="46" s="1"/>
  <c r="Q137" i="46" s="1"/>
  <c r="F115" i="52"/>
  <c r="S137" i="15"/>
  <c r="O136" i="15"/>
  <c r="T136" i="15" s="1"/>
  <c r="H51" i="58" s="1"/>
  <c r="T135" i="15"/>
  <c r="H50" i="58" s="1"/>
  <c r="H29" i="58" s="1"/>
  <c r="H100" i="43"/>
  <c r="I100" i="43" s="1"/>
  <c r="J100" i="43" s="1"/>
  <c r="I30" i="58"/>
  <c r="I31" i="58" s="1"/>
  <c r="M30" i="58"/>
  <c r="M31" i="58" s="1"/>
  <c r="J30" i="58"/>
  <c r="J31" i="58" s="1"/>
  <c r="N30" i="58"/>
  <c r="N31" i="58" s="1"/>
  <c r="G74" i="43"/>
  <c r="X129" i="45"/>
  <c r="K30" i="58"/>
  <c r="K29" i="58"/>
  <c r="M86" i="43"/>
  <c r="M27" i="13"/>
  <c r="K101" i="52" s="1"/>
  <c r="I86" i="43"/>
  <c r="J86" i="43" s="1"/>
  <c r="K132" i="50"/>
  <c r="U132" i="15"/>
  <c r="U132" i="44"/>
  <c r="U132" i="48"/>
  <c r="U132" i="45"/>
  <c r="U132" i="47"/>
  <c r="U132" i="49"/>
  <c r="Q133" i="15"/>
  <c r="Q137" i="15" s="1"/>
  <c r="L30" i="58"/>
  <c r="L31" i="58" s="1"/>
  <c r="M90" i="43"/>
  <c r="I90" i="43"/>
  <c r="J90" i="43" s="1"/>
  <c r="N27" i="13"/>
  <c r="L101" i="52" s="1"/>
  <c r="M82" i="43"/>
  <c r="L27" i="13"/>
  <c r="J101" i="52" s="1"/>
  <c r="I82" i="43"/>
  <c r="J82" i="43" s="1"/>
  <c r="M70" i="43"/>
  <c r="I70" i="43"/>
  <c r="J70" i="43" s="1"/>
  <c r="I27" i="13"/>
  <c r="G101" i="52" s="1"/>
  <c r="I115" i="52"/>
  <c r="S137" i="46"/>
  <c r="M131" i="59"/>
  <c r="N119" i="59"/>
  <c r="R119" i="59" s="1"/>
  <c r="D40" i="58" s="1"/>
  <c r="D19" i="58" s="1"/>
  <c r="N120" i="6"/>
  <c r="R120" i="6" s="1"/>
  <c r="C41" i="58" s="1"/>
  <c r="C20" i="58" s="1"/>
  <c r="O119" i="6"/>
  <c r="Q119" i="6" s="1"/>
  <c r="I119" i="59"/>
  <c r="H120" i="59"/>
  <c r="I120" i="6"/>
  <c r="H121" i="6"/>
  <c r="N115" i="52" l="1"/>
  <c r="U133" i="47" s="1"/>
  <c r="U137" i="47" s="1"/>
  <c r="Y129" i="47" s="1"/>
  <c r="Q133" i="48"/>
  <c r="Q137" i="48" s="1"/>
  <c r="Q133" i="45"/>
  <c r="Q137" i="45" s="1"/>
  <c r="Q133" i="47"/>
  <c r="Q137" i="47" s="1"/>
  <c r="Q133" i="49"/>
  <c r="Q137" i="49" s="1"/>
  <c r="Q133" i="44"/>
  <c r="Q137" i="44" s="1"/>
  <c r="J298" i="30"/>
  <c r="R231" i="30"/>
  <c r="T231" i="30" s="1"/>
  <c r="L231" i="30"/>
  <c r="M231" i="30" s="1"/>
  <c r="H30" i="58"/>
  <c r="H31" i="58" s="1"/>
  <c r="X129" i="15"/>
  <c r="G66" i="43"/>
  <c r="K133" i="50"/>
  <c r="K137" i="50" s="1"/>
  <c r="O129" i="50" s="1"/>
  <c r="U133" i="15"/>
  <c r="U137" i="15" s="1"/>
  <c r="Y129" i="15" s="1"/>
  <c r="K31" i="58"/>
  <c r="X129" i="46"/>
  <c r="G78" i="43"/>
  <c r="M74" i="43"/>
  <c r="J27" i="13"/>
  <c r="H101" i="52" s="1"/>
  <c r="I74" i="43"/>
  <c r="J74" i="43" s="1"/>
  <c r="I121" i="6"/>
  <c r="H122" i="6"/>
  <c r="N120" i="59"/>
  <c r="O119" i="59"/>
  <c r="Q119" i="59" s="1"/>
  <c r="I120" i="59"/>
  <c r="H121" i="59"/>
  <c r="N121" i="6"/>
  <c r="O120" i="6"/>
  <c r="Q120" i="6" s="1"/>
  <c r="U133" i="49" l="1"/>
  <c r="U137" i="49" s="1"/>
  <c r="Y129" i="49" s="1"/>
  <c r="U133" i="48"/>
  <c r="U137" i="48" s="1"/>
  <c r="Y129" i="48" s="1"/>
  <c r="U133" i="46"/>
  <c r="U137" i="46" s="1"/>
  <c r="Y129" i="46" s="1"/>
  <c r="U133" i="44"/>
  <c r="U137" i="44" s="1"/>
  <c r="Y129" i="44" s="1"/>
  <c r="U133" i="45"/>
  <c r="U137" i="45" s="1"/>
  <c r="Y129" i="45" s="1"/>
  <c r="J299" i="30"/>
  <c r="R232" i="30"/>
  <c r="T232" i="30" s="1"/>
  <c r="L232" i="30"/>
  <c r="M232" i="30" s="1"/>
  <c r="H27" i="13"/>
  <c r="F101" i="52" s="1"/>
  <c r="I66" i="43"/>
  <c r="J66" i="43" s="1"/>
  <c r="M66" i="43"/>
  <c r="M78" i="43"/>
  <c r="I78" i="43"/>
  <c r="J78" i="43" s="1"/>
  <c r="K27" i="13"/>
  <c r="I101" i="52" s="1"/>
  <c r="G107" i="43"/>
  <c r="I121" i="59"/>
  <c r="H122" i="59"/>
  <c r="O120" i="59"/>
  <c r="Q120" i="59" s="1"/>
  <c r="N121" i="59"/>
  <c r="R121" i="59" s="1"/>
  <c r="D42" i="58" s="1"/>
  <c r="D21" i="58" s="1"/>
  <c r="R120" i="59"/>
  <c r="D41" i="58" s="1"/>
  <c r="D20" i="58" s="1"/>
  <c r="I122" i="6"/>
  <c r="H123" i="6"/>
  <c r="N122" i="6"/>
  <c r="O121" i="6"/>
  <c r="Q121" i="6" s="1"/>
  <c r="R121" i="6"/>
  <c r="C42" i="58" s="1"/>
  <c r="C21" i="58" s="1"/>
  <c r="J300" i="30" l="1"/>
  <c r="R233" i="30"/>
  <c r="T233" i="30" s="1"/>
  <c r="L233" i="30"/>
  <c r="M233" i="30" s="1"/>
  <c r="M107" i="43"/>
  <c r="I107" i="43"/>
  <c r="J107" i="43" s="1"/>
  <c r="N101" i="52"/>
  <c r="N123" i="6"/>
  <c r="R123" i="6" s="1"/>
  <c r="C44" i="58" s="1"/>
  <c r="O122" i="6"/>
  <c r="Q122" i="6" s="1"/>
  <c r="I123" i="6"/>
  <c r="H124" i="6"/>
  <c r="I122" i="59"/>
  <c r="H123" i="59"/>
  <c r="R122" i="6"/>
  <c r="C43" i="58" s="1"/>
  <c r="C22" i="58" s="1"/>
  <c r="N122" i="59"/>
  <c r="R122" i="59" s="1"/>
  <c r="D43" i="58" s="1"/>
  <c r="D22" i="58" s="1"/>
  <c r="O121" i="59"/>
  <c r="Q121" i="59" s="1"/>
  <c r="J301" i="30" l="1"/>
  <c r="L234" i="30"/>
  <c r="M234" i="30" s="1"/>
  <c r="R234" i="30"/>
  <c r="T234" i="30" s="1"/>
  <c r="C23" i="58"/>
  <c r="N123" i="59"/>
  <c r="R123" i="59" s="1"/>
  <c r="D44" i="58" s="1"/>
  <c r="D23" i="58" s="1"/>
  <c r="O122" i="59"/>
  <c r="Q122" i="59" s="1"/>
  <c r="I123" i="59"/>
  <c r="H124" i="59"/>
  <c r="I124" i="6"/>
  <c r="H125" i="6"/>
  <c r="N124" i="6"/>
  <c r="O123" i="6"/>
  <c r="Q123" i="6" s="1"/>
  <c r="J302" i="30" l="1"/>
  <c r="L235" i="30"/>
  <c r="M235" i="30" s="1"/>
  <c r="R235" i="30"/>
  <c r="T235" i="30" s="1"/>
  <c r="I125" i="6"/>
  <c r="H126" i="6"/>
  <c r="N125" i="6"/>
  <c r="O124" i="6"/>
  <c r="Q124" i="6" s="1"/>
  <c r="I124" i="59"/>
  <c r="H125" i="59"/>
  <c r="N124" i="59"/>
  <c r="R124" i="59" s="1"/>
  <c r="D45" i="58" s="1"/>
  <c r="D24" i="58" s="1"/>
  <c r="O123" i="59"/>
  <c r="Q123" i="59" s="1"/>
  <c r="R124" i="6"/>
  <c r="C45" i="58" s="1"/>
  <c r="C24" i="58" s="1"/>
  <c r="J303" i="30" l="1"/>
  <c r="R236" i="30"/>
  <c r="T236" i="30" s="1"/>
  <c r="L236" i="30"/>
  <c r="M236" i="30" s="1"/>
  <c r="I126" i="6"/>
  <c r="H127" i="6"/>
  <c r="N125" i="59"/>
  <c r="O124" i="59"/>
  <c r="Q124" i="59" s="1"/>
  <c r="I125" i="59"/>
  <c r="H126" i="59"/>
  <c r="N126" i="6"/>
  <c r="R126" i="6" s="1"/>
  <c r="C47" i="58" s="1"/>
  <c r="O125" i="6"/>
  <c r="Q125" i="6" s="1"/>
  <c r="R125" i="6"/>
  <c r="C46" i="58" s="1"/>
  <c r="C25" i="58" s="1"/>
  <c r="J304" i="30" l="1"/>
  <c r="R237" i="30"/>
  <c r="T237" i="30" s="1"/>
  <c r="L237" i="30"/>
  <c r="M237" i="30" s="1"/>
  <c r="C26" i="58"/>
  <c r="I126" i="59"/>
  <c r="H127" i="59"/>
  <c r="N126" i="59"/>
  <c r="R126" i="59" s="1"/>
  <c r="O125" i="59"/>
  <c r="Q125" i="59" s="1"/>
  <c r="R125" i="59"/>
  <c r="D46" i="58" s="1"/>
  <c r="D25" i="58" s="1"/>
  <c r="I127" i="6"/>
  <c r="H128" i="6"/>
  <c r="N127" i="6"/>
  <c r="R127" i="6" s="1"/>
  <c r="O126" i="6"/>
  <c r="Q126" i="6" s="1"/>
  <c r="J305" i="30" l="1"/>
  <c r="R238" i="30"/>
  <c r="T238" i="30" s="1"/>
  <c r="L238" i="30"/>
  <c r="M238" i="30" s="1"/>
  <c r="D47" i="58"/>
  <c r="D26" i="58" s="1"/>
  <c r="P14" i="59"/>
  <c r="H55" i="43" s="1"/>
  <c r="I55" i="43" s="1"/>
  <c r="J55" i="43" s="1"/>
  <c r="N128" i="6"/>
  <c r="N129" i="6" s="1"/>
  <c r="N130" i="6" s="1"/>
  <c r="O127" i="6"/>
  <c r="O131" i="6" s="1"/>
  <c r="I131" i="6"/>
  <c r="I127" i="59"/>
  <c r="H128" i="59"/>
  <c r="C48" i="58"/>
  <c r="C27" i="58" s="1"/>
  <c r="P14" i="6"/>
  <c r="H51" i="43" s="1"/>
  <c r="H129" i="6"/>
  <c r="N127" i="59"/>
  <c r="R127" i="59" s="1"/>
  <c r="D48" i="58" s="1"/>
  <c r="O126" i="59"/>
  <c r="Q126" i="59" s="1"/>
  <c r="R128" i="6" l="1"/>
  <c r="C49" i="58" s="1"/>
  <c r="J306" i="30"/>
  <c r="R239" i="30"/>
  <c r="T239" i="30" s="1"/>
  <c r="L239" i="30"/>
  <c r="M239" i="30" s="1"/>
  <c r="D27" i="58"/>
  <c r="Q127" i="6"/>
  <c r="Q131" i="6" s="1"/>
  <c r="U123" i="6" s="1"/>
  <c r="H130" i="6"/>
  <c r="R130" i="6" s="1"/>
  <c r="C51" i="58" s="1"/>
  <c r="R129" i="6"/>
  <c r="C50" i="58" s="1"/>
  <c r="C29" i="58" s="1"/>
  <c r="C28" i="58"/>
  <c r="N128" i="59"/>
  <c r="N129" i="59" s="1"/>
  <c r="N130" i="59" s="1"/>
  <c r="O127" i="59"/>
  <c r="O131" i="59" s="1"/>
  <c r="I51" i="43"/>
  <c r="J51" i="43" s="1"/>
  <c r="H99" i="43"/>
  <c r="I131" i="59"/>
  <c r="H129" i="59"/>
  <c r="J307" i="30" l="1"/>
  <c r="R240" i="30"/>
  <c r="T240" i="30" s="1"/>
  <c r="L240" i="30"/>
  <c r="M240" i="30" s="1"/>
  <c r="G52" i="43"/>
  <c r="I52" i="43" s="1"/>
  <c r="J52" i="43" s="1"/>
  <c r="Q127" i="59"/>
  <c r="Q131" i="59" s="1"/>
  <c r="U123" i="59" s="1"/>
  <c r="C30" i="58"/>
  <c r="R128" i="59"/>
  <c r="D49" i="58" s="1"/>
  <c r="D28" i="58" s="1"/>
  <c r="H130" i="59"/>
  <c r="R130" i="59" s="1"/>
  <c r="D51" i="58" s="1"/>
  <c r="R129" i="59"/>
  <c r="D50" i="58" s="1"/>
  <c r="I99" i="43"/>
  <c r="H101" i="43"/>
  <c r="G56" i="43"/>
  <c r="G106" i="43" s="1"/>
  <c r="C31" i="58"/>
  <c r="M52" i="43" l="1"/>
  <c r="L241" i="30"/>
  <c r="M241" i="30" s="1"/>
  <c r="R241" i="30"/>
  <c r="T241" i="30" s="1"/>
  <c r="J308" i="30"/>
  <c r="C27" i="13"/>
  <c r="I101" i="62" s="1"/>
  <c r="D29" i="58"/>
  <c r="D30" i="58"/>
  <c r="I101" i="43"/>
  <c r="J99" i="43"/>
  <c r="I106" i="43"/>
  <c r="I108" i="43" s="1"/>
  <c r="L101" i="62"/>
  <c r="G108" i="43"/>
  <c r="M106" i="43"/>
  <c r="I56" i="43"/>
  <c r="J56" i="43" s="1"/>
  <c r="D27" i="13"/>
  <c r="J101" i="62" s="1"/>
  <c r="M56" i="43"/>
  <c r="D31" i="58" l="1"/>
  <c r="R242" i="30"/>
  <c r="T242" i="30" s="1"/>
  <c r="J309" i="30"/>
  <c r="L242" i="30"/>
  <c r="M242" i="30" s="1"/>
  <c r="J106" i="43"/>
  <c r="R243" i="30" l="1"/>
  <c r="T243" i="30" s="1"/>
  <c r="L243" i="30"/>
  <c r="M243" i="30" s="1"/>
  <c r="J310" i="30"/>
  <c r="R244" i="30" l="1"/>
  <c r="T244" i="30" s="1"/>
  <c r="L244" i="30"/>
  <c r="M244" i="30" s="1"/>
  <c r="J311" i="30"/>
  <c r="R245" i="30" l="1"/>
  <c r="T245" i="30" s="1"/>
  <c r="L245" i="30"/>
  <c r="M245" i="30" s="1"/>
  <c r="J312" i="30"/>
  <c r="R246" i="30" l="1"/>
  <c r="T246" i="30" s="1"/>
  <c r="L246" i="30"/>
  <c r="M246" i="30" s="1"/>
  <c r="J313" i="30"/>
  <c r="R247" i="30" l="1"/>
  <c r="T247" i="30" s="1"/>
  <c r="J314" i="30"/>
  <c r="L247" i="30"/>
  <c r="M247" i="30" s="1"/>
  <c r="R248" i="30" l="1"/>
  <c r="T248" i="30" s="1"/>
  <c r="J315" i="30"/>
  <c r="L248" i="30"/>
  <c r="M248" i="30" s="1"/>
  <c r="L249" i="30" l="1"/>
  <c r="M249" i="30" s="1"/>
  <c r="R249" i="30"/>
  <c r="T249" i="30" s="1"/>
  <c r="J316" i="30"/>
  <c r="R250" i="30" l="1"/>
  <c r="T250" i="30" s="1"/>
  <c r="L250" i="30"/>
  <c r="M250" i="30" s="1"/>
  <c r="J317" i="30"/>
  <c r="R251" i="30" l="1"/>
  <c r="T251" i="30" s="1"/>
  <c r="J318" i="30"/>
  <c r="L251" i="30"/>
  <c r="M251" i="30" s="1"/>
  <c r="R252" i="30" l="1"/>
  <c r="T252" i="30" s="1"/>
  <c r="J319" i="30"/>
  <c r="L252" i="30"/>
  <c r="M252" i="30" s="1"/>
  <c r="R253" i="30" l="1"/>
  <c r="T253" i="30" s="1"/>
  <c r="L253" i="30"/>
  <c r="M253" i="30" s="1"/>
  <c r="J320" i="30"/>
  <c r="R254" i="30" l="1"/>
  <c r="L254" i="30"/>
  <c r="J321" i="30"/>
  <c r="L255" i="30" l="1"/>
  <c r="M255" i="30" s="1"/>
  <c r="J322" i="30"/>
  <c r="R255" i="30"/>
  <c r="T255" i="30" s="1"/>
  <c r="M254" i="30"/>
  <c r="T254" i="30"/>
  <c r="R256" i="30" l="1"/>
  <c r="T256" i="30" s="1"/>
  <c r="L256" i="30"/>
  <c r="M256" i="30" s="1"/>
  <c r="J323" i="30"/>
  <c r="L257" i="30" l="1"/>
  <c r="M257" i="30" s="1"/>
  <c r="J324" i="30"/>
  <c r="R257" i="30"/>
  <c r="T257" i="30" s="1"/>
  <c r="L258" i="30" l="1"/>
  <c r="M258" i="30" s="1"/>
  <c r="R258" i="30"/>
  <c r="T258" i="30" s="1"/>
  <c r="J325" i="30"/>
  <c r="R259" i="30" l="1"/>
  <c r="T259" i="30" s="1"/>
  <c r="L259" i="30"/>
  <c r="M259" i="30" s="1"/>
  <c r="J326" i="30"/>
  <c r="R260" i="30" l="1"/>
  <c r="T260" i="30" s="1"/>
  <c r="J327" i="30"/>
  <c r="L260" i="30"/>
  <c r="M260" i="30" s="1"/>
  <c r="R261" i="30" l="1"/>
  <c r="J328" i="30"/>
  <c r="L261" i="30"/>
  <c r="M261" i="30" l="1"/>
  <c r="J329" i="30"/>
  <c r="R262" i="30"/>
  <c r="T262" i="30" s="1"/>
  <c r="L262" i="30"/>
  <c r="M262" i="30" s="1"/>
  <c r="T261" i="30"/>
  <c r="R263" i="30" l="1"/>
  <c r="T263" i="30" s="1"/>
  <c r="L263" i="30"/>
  <c r="M263" i="30" s="1"/>
  <c r="J330" i="30"/>
  <c r="R264" i="30" l="1"/>
  <c r="L264" i="30"/>
  <c r="J331" i="30"/>
  <c r="J332" i="30" l="1"/>
  <c r="R265" i="30"/>
  <c r="T265" i="30" s="1"/>
  <c r="L265" i="30"/>
  <c r="M265" i="30" s="1"/>
  <c r="M264" i="30"/>
  <c r="T264" i="30"/>
  <c r="L266" i="30" l="1"/>
  <c r="R266" i="30"/>
  <c r="J334" i="30"/>
  <c r="T266" i="30" l="1"/>
  <c r="T268" i="30" s="1"/>
  <c r="R268" i="30"/>
  <c r="K16" i="42" s="1"/>
  <c r="K18" i="42" s="1"/>
  <c r="M266" i="30"/>
  <c r="M268" i="30" s="1"/>
  <c r="L268" i="30"/>
</calcChain>
</file>

<file path=xl/sharedStrings.xml><?xml version="1.0" encoding="utf-8"?>
<sst xmlns="http://schemas.openxmlformats.org/spreadsheetml/2006/main" count="3494" uniqueCount="331">
  <si>
    <t>Jan</t>
  </si>
  <si>
    <t>Feb</t>
  </si>
  <si>
    <t>Mar</t>
  </si>
  <si>
    <t>Apr</t>
  </si>
  <si>
    <t>May</t>
  </si>
  <si>
    <t>Jun</t>
  </si>
  <si>
    <t>Jul</t>
  </si>
  <si>
    <t>Aug</t>
  </si>
  <si>
    <t>Sep</t>
  </si>
  <si>
    <t>Oct</t>
  </si>
  <si>
    <t>Nov</t>
  </si>
  <si>
    <t>Dec</t>
  </si>
  <si>
    <t>Year</t>
  </si>
  <si>
    <t>Year End 
Forecast</t>
  </si>
  <si>
    <t>Pct by 
Month</t>
  </si>
  <si>
    <t>1-Yr Based Forecast</t>
  </si>
  <si>
    <t>4-Yr Based Forecast</t>
  </si>
  <si>
    <t>Input up to 4 years of historic monthly data</t>
  </si>
  <si>
    <t>Historic Data Total</t>
  </si>
  <si>
    <t>YTD Total</t>
  </si>
  <si>
    <t xml:space="preserve">  *</t>
  </si>
  <si>
    <t>Year-End 
Income</t>
  </si>
  <si>
    <t>Year-End Income Trends</t>
  </si>
  <si>
    <t>Current 
Year</t>
  </si>
  <si>
    <t>Current Year-End
Income Budget</t>
  </si>
  <si>
    <t>Local Church 
Name</t>
  </si>
  <si>
    <t xml:space="preserve">INCOME FORECAST ANALYSIS        </t>
  </si>
  <si>
    <t>Other</t>
  </si>
  <si>
    <t xml:space="preserve">  Example:  Asbury United Methodist Church</t>
  </si>
  <si>
    <t>Local Church Expense Tracking and Forecasts</t>
  </si>
  <si>
    <t>Income</t>
  </si>
  <si>
    <t>Expense #1</t>
  </si>
  <si>
    <t>Expense #2</t>
  </si>
  <si>
    <t>Expense #3</t>
  </si>
  <si>
    <t>Expense #4</t>
  </si>
  <si>
    <t>Expense #5</t>
  </si>
  <si>
    <t>Expense #6</t>
  </si>
  <si>
    <t>YE Budget</t>
  </si>
  <si>
    <r>
      <t xml:space="preserve">Record </t>
    </r>
    <r>
      <rPr>
        <b/>
        <sz val="12"/>
        <color rgb="FF00B050"/>
        <rFont val="Calibri"/>
        <family val="2"/>
        <scheme val="minor"/>
      </rPr>
      <t>CURRENT</t>
    </r>
    <r>
      <rPr>
        <b/>
        <sz val="11"/>
        <color theme="1"/>
        <rFont val="Calibri"/>
        <family val="2"/>
        <scheme val="minor"/>
      </rPr>
      <t xml:space="preserve"> Monthly Expenses</t>
    </r>
  </si>
  <si>
    <r>
      <t xml:space="preserve">Record </t>
    </r>
    <r>
      <rPr>
        <b/>
        <sz val="12"/>
        <color rgb="FFFF0000"/>
        <rFont val="Calibri"/>
        <family val="2"/>
        <scheme val="minor"/>
      </rPr>
      <t>HISTORIC</t>
    </r>
    <r>
      <rPr>
        <b/>
        <sz val="11"/>
        <color theme="1"/>
        <rFont val="Calibri"/>
        <family val="2"/>
        <scheme val="minor"/>
      </rPr>
      <t xml:space="preserve"> Monthly Expenses</t>
    </r>
  </si>
  <si>
    <t>Monthly
Expense</t>
  </si>
  <si>
    <t>Local Church Monthly Data Input Tables</t>
  </si>
  <si>
    <t>YE Total</t>
  </si>
  <si>
    <t>Note:  It is not essential that you use all 8 categories.  Grouping similar expenses into the same category is recommended to reduce the number of categories tracked.</t>
  </si>
  <si>
    <t>Expense #7</t>
  </si>
  <si>
    <t>Expense #8</t>
  </si>
  <si>
    <t>Monthly
Income</t>
  </si>
  <si>
    <t>Total 
Income</t>
  </si>
  <si>
    <t>Note:  The YTD historic tracking data is calculated from the user entered monthly data.</t>
  </si>
  <si>
    <t>*  Note:  Current year 
      indicates the latest 
      combined 1yr/4yr avg 
      forecast.</t>
  </si>
  <si>
    <t>Latest Year-End Forecast</t>
  </si>
  <si>
    <t>Note:  Current year indicates the 1Yr/4Yr Forecast Average</t>
  </si>
  <si>
    <t>Expense</t>
  </si>
  <si>
    <t>Current Monthly Expense</t>
  </si>
  <si>
    <t>Current Monthly Income</t>
  </si>
  <si>
    <t>Current Year Budget</t>
  </si>
  <si>
    <t>(Auto Calculate)</t>
  </si>
  <si>
    <t>Expense Category Name</t>
  </si>
  <si>
    <t>Enter year in 
YYYY format</t>
  </si>
  <si>
    <t>Combined 
1Yr/4Yr 
Avg Fcst</t>
  </si>
  <si>
    <t>Year-End 
Expense</t>
  </si>
  <si>
    <t>Year-End Expense Trends</t>
  </si>
  <si>
    <t>EXPENSE TREND ANALYSIS</t>
  </si>
  <si>
    <t>Note:  The expense data is automatically populated from Section 2A.  The 1-Yr and 4-Yr based year-end forecasts are calculated in these tables based on the expected percentage spent per month.</t>
  </si>
  <si>
    <t>Note:  This data is automatically populated from Section 2B.  The total of the historic expense data is used to establish the expected percentage spent per month.</t>
  </si>
  <si>
    <t>Note:  This data is automatically populated from Section 2B.  The total of the historic income data is used to establish the expected percentage received per month.</t>
  </si>
  <si>
    <t>Note:  The income data is automatically populated from Section 2A.  The 1-Yr and 4-Yr based year-end forecasts are calculated in these tables based on the expected percentage received per month.</t>
  </si>
  <si>
    <t>EXPENSE FORECAST ANALYSIS</t>
  </si>
  <si>
    <t>Asbury United Methodist Church</t>
  </si>
  <si>
    <t>Category Budget:</t>
  </si>
  <si>
    <t xml:space="preserve">  Percent of Income Budget:</t>
  </si>
  <si>
    <t>Example categories include pastoral compensation, church staff, missions, ministry programs, apportionments, operating expenses, parsonage, other, etc.</t>
  </si>
  <si>
    <t>Local Church Weekly Data Input Tables</t>
  </si>
  <si>
    <t>Week</t>
  </si>
  <si>
    <t>Service #1</t>
  </si>
  <si>
    <t>Service #2</t>
  </si>
  <si>
    <t>Service #3</t>
  </si>
  <si>
    <t>Service #4</t>
  </si>
  <si>
    <t>Service #1
Name</t>
  </si>
  <si>
    <t>Service #2
Name</t>
  </si>
  <si>
    <t>Service #3
Name</t>
  </si>
  <si>
    <t>Service #4
Name</t>
  </si>
  <si>
    <t>Christmas Eve</t>
  </si>
  <si>
    <t>Total Weekly Attendance</t>
  </si>
  <si>
    <t>Weekly 
Giving</t>
  </si>
  <si>
    <r>
      <t xml:space="preserve">Record </t>
    </r>
    <r>
      <rPr>
        <b/>
        <sz val="12"/>
        <color rgb="FF00B050"/>
        <rFont val="Calibri"/>
        <family val="2"/>
        <scheme val="minor"/>
      </rPr>
      <t xml:space="preserve">CURRENT </t>
    </r>
    <r>
      <rPr>
        <b/>
        <sz val="12"/>
        <rFont val="Calibri"/>
        <family val="2"/>
        <scheme val="minor"/>
      </rPr>
      <t>Weekly Attendance and Giving</t>
    </r>
  </si>
  <si>
    <t>YTD Weekly Average</t>
  </si>
  <si>
    <t>Input up to 4 years of historic weekly data</t>
  </si>
  <si>
    <r>
      <t>Record</t>
    </r>
    <r>
      <rPr>
        <b/>
        <sz val="11"/>
        <color rgb="FFFF0000"/>
        <rFont val="Calibri"/>
        <family val="2"/>
        <scheme val="minor"/>
      </rPr>
      <t xml:space="preserve"> </t>
    </r>
    <r>
      <rPr>
        <b/>
        <sz val="12"/>
        <color rgb="FFFF0000"/>
        <rFont val="Calibri"/>
        <family val="2"/>
        <scheme val="minor"/>
      </rPr>
      <t>HISTORIC</t>
    </r>
    <r>
      <rPr>
        <b/>
        <sz val="12"/>
        <color rgb="FF00B050"/>
        <rFont val="Calibri"/>
        <family val="2"/>
        <scheme val="minor"/>
      </rPr>
      <t xml:space="preserve"> </t>
    </r>
    <r>
      <rPr>
        <b/>
        <sz val="12"/>
        <rFont val="Calibri"/>
        <family val="2"/>
        <scheme val="minor"/>
      </rPr>
      <t>Weekly Attendance and Giving</t>
    </r>
  </si>
  <si>
    <t>Weekly
Attendance</t>
  </si>
  <si>
    <t>YTD Total Attendance</t>
  </si>
  <si>
    <t>YTD Total
Giving</t>
  </si>
  <si>
    <t>YTD Average
Weekly Giving</t>
  </si>
  <si>
    <t>YTD Average
Weekly Attendance</t>
  </si>
  <si>
    <t>52-Week Moving Average Calculations</t>
  </si>
  <si>
    <t>Weekly
Giving</t>
  </si>
  <si>
    <t>Weekly Giving per Attendee</t>
  </si>
  <si>
    <t>Giving Trends</t>
  </si>
  <si>
    <t>Attendance Trends</t>
  </si>
  <si>
    <t>Yr/Yr Chg
Avg Weekly Attendance</t>
  </si>
  <si>
    <t>Yr/Yr Pct Chg
Avg Weekly Attendance</t>
  </si>
  <si>
    <t>Yr/Yr Chg
Avg Weekly Giving</t>
  </si>
  <si>
    <t>Yr/Yr Pct Chg
Avg Weekly
Giving</t>
  </si>
  <si>
    <t>NA</t>
  </si>
  <si>
    <t>Input current year weekly attendance and giving data</t>
  </si>
  <si>
    <t xml:space="preserve">Note:  Example entries are 8:30am, 11:00am, 6:00pm, Sat Night.  Leave the unused service names blank.   </t>
  </si>
  <si>
    <t>Special Services</t>
  </si>
  <si>
    <t>Note:  Average Weekly Attendance does not include worship for special services that are only held on special occasions such as Christmas Eve, Maundy Thursday, or Good Friday.</t>
  </si>
  <si>
    <t>Giving</t>
  </si>
  <si>
    <t>Attendance</t>
  </si>
  <si>
    <t>AWA</t>
  </si>
  <si>
    <t>WEEKLY TREND ANALYSIS</t>
  </si>
  <si>
    <t>Average Worship Attendance</t>
  </si>
  <si>
    <t>Average Worship Attendance (AWA)</t>
  </si>
  <si>
    <t>52-Week Moving Averages</t>
  </si>
  <si>
    <t>Average Weekly Giving</t>
  </si>
  <si>
    <t>Average Weekly Giving (AWG)</t>
  </si>
  <si>
    <t>Average Weekly Giving per Attendee</t>
  </si>
  <si>
    <t>Yr/Yr AWG Change (Pct):</t>
  </si>
  <si>
    <t>Local Church Weekly Attendance Trends</t>
  </si>
  <si>
    <t>Local Church Weekly Giving Trends</t>
  </si>
  <si>
    <t>Yr/Yr AWG Change ($ per wk):</t>
  </si>
  <si>
    <t>Moving Avg</t>
  </si>
  <si>
    <t>Service #1:</t>
  </si>
  <si>
    <t>Average Worship Attendance (AWA) by Service</t>
  </si>
  <si>
    <t>Total Yr/Yr AWA Change (# per wk):</t>
  </si>
  <si>
    <t>Total Yr/Yr AWA Change (Pct):</t>
  </si>
  <si>
    <t>Note:  Current year indicates the YTD Average Attendance</t>
  </si>
  <si>
    <t>Service #3:</t>
  </si>
  <si>
    <t>Service #4:</t>
  </si>
  <si>
    <t>Service #2:</t>
  </si>
  <si>
    <t>Local Church Moving Average Trends by Service</t>
  </si>
  <si>
    <t>Weekly Attendance and Giving Trends</t>
  </si>
  <si>
    <t>AWG</t>
  </si>
  <si>
    <t>AWA/AGA</t>
  </si>
  <si>
    <t>Current Weekly Attendance Moving Average:</t>
  </si>
  <si>
    <t>Current Weekly Giving Moving Average:</t>
  </si>
  <si>
    <t>This spreadsheet was developed by the Finance Staff of the Baltimore-Washington Conference of The United Methodist Church, 2016.</t>
  </si>
  <si>
    <t>Moving Average Calculations</t>
  </si>
  <si>
    <t>Local Church Moving Average Trends</t>
  </si>
  <si>
    <t>Historic Year-End Tracking Table</t>
  </si>
  <si>
    <t>Current Year Monthly Income Data and Year-End Forecasts</t>
  </si>
  <si>
    <t>Historic Monthly Income Data</t>
  </si>
  <si>
    <t>Historic Tracking of YTD Income</t>
  </si>
  <si>
    <t>Note:  The YTD historic tracking data is calculated from the data entered in Sections 2A and 2B.</t>
  </si>
  <si>
    <t>Current Year Monthly Expense Data and Year-End Forecasts</t>
  </si>
  <si>
    <t>Historic Monthly Expense Data</t>
  </si>
  <si>
    <t>Expense Category:</t>
  </si>
  <si>
    <t>Updated:</t>
  </si>
  <si>
    <t>January</t>
  </si>
  <si>
    <t>February</t>
  </si>
  <si>
    <t>March</t>
  </si>
  <si>
    <t>April</t>
  </si>
  <si>
    <t>June</t>
  </si>
  <si>
    <t>July</t>
  </si>
  <si>
    <t>August</t>
  </si>
  <si>
    <t>September</t>
  </si>
  <si>
    <t>October</t>
  </si>
  <si>
    <t>November</t>
  </si>
  <si>
    <t>December</t>
  </si>
  <si>
    <t>YTD Average Weekly Attendance</t>
  </si>
  <si>
    <t>Y/Y Chg</t>
  </si>
  <si>
    <t>Pct Chg</t>
  </si>
  <si>
    <t>52-Week Moving Average</t>
  </si>
  <si>
    <t>Historic Data:</t>
  </si>
  <si>
    <t>YTD Average Weekly Giving</t>
  </si>
  <si>
    <t>YTD Total Giving</t>
  </si>
  <si>
    <t>YE Average Weekly Attendance</t>
  </si>
  <si>
    <t>YE Total Attendance</t>
  </si>
  <si>
    <t>YE Average Weekly Giving</t>
  </si>
  <si>
    <t>YE Total Giving</t>
  </si>
  <si>
    <t>Monthly Income and Expense Trends</t>
  </si>
  <si>
    <t>YTD Income</t>
  </si>
  <si>
    <t>Budget</t>
  </si>
  <si>
    <t>Cumm by
Month</t>
  </si>
  <si>
    <t>Note:  YTD Budget is based on the 4-Yr Monthly Trends</t>
  </si>
  <si>
    <t>Variance</t>
  </si>
  <si>
    <t>Pct Var</t>
  </si>
  <si>
    <t>YE Forecast</t>
  </si>
  <si>
    <t>YTD Expense</t>
  </si>
  <si>
    <t>YTD Category Budget:</t>
  </si>
  <si>
    <t>Giving per Attendee Moving Avg.</t>
  </si>
  <si>
    <t xml:space="preserve">     Expense Trends &amp; Forecasts</t>
  </si>
  <si>
    <t xml:space="preserve">     Income Trends &amp; Forecasts</t>
  </si>
  <si>
    <t xml:space="preserve">     Weekly Giving Trends</t>
  </si>
  <si>
    <t xml:space="preserve">     Worship Attendance Trends</t>
  </si>
  <si>
    <t>Total Income</t>
  </si>
  <si>
    <t>Total Expense</t>
  </si>
  <si>
    <r>
      <rPr>
        <b/>
        <sz val="12"/>
        <color rgb="FFFF0000"/>
        <rFont val="Calibri"/>
        <family val="2"/>
        <scheme val="minor"/>
      </rPr>
      <t>HISTORIC</t>
    </r>
    <r>
      <rPr>
        <b/>
        <sz val="11"/>
        <color theme="1"/>
        <rFont val="Calibri"/>
        <family val="2"/>
        <scheme val="minor"/>
      </rPr>
      <t xml:space="preserve"> Monthly Expenses</t>
    </r>
  </si>
  <si>
    <r>
      <rPr>
        <b/>
        <sz val="12"/>
        <color rgb="FFFF0000"/>
        <rFont val="Calibri"/>
        <family val="2"/>
        <scheme val="minor"/>
      </rPr>
      <t>HISTORIC</t>
    </r>
    <r>
      <rPr>
        <b/>
        <sz val="11"/>
        <color theme="1"/>
        <rFont val="Calibri"/>
        <family val="2"/>
        <scheme val="minor"/>
      </rPr>
      <t xml:space="preserve"> Cummulative YTD Expenses</t>
    </r>
  </si>
  <si>
    <t>Local Church Summary Table Report</t>
  </si>
  <si>
    <t>YTD Cumm</t>
  </si>
  <si>
    <t>YTD CUMM</t>
  </si>
  <si>
    <t>Local Church Total Expense Comparison</t>
  </si>
  <si>
    <t>TOTAL EXPENSE vs. PRIOR YEAR</t>
  </si>
  <si>
    <r>
      <rPr>
        <b/>
        <sz val="12"/>
        <color theme="1"/>
        <rFont val="Calibri"/>
        <family val="2"/>
        <scheme val="minor"/>
      </rPr>
      <t xml:space="preserve">Directions  </t>
    </r>
    <r>
      <rPr>
        <sz val="11"/>
        <color theme="1"/>
        <rFont val="Calibri"/>
        <family val="2"/>
        <scheme val="minor"/>
      </rPr>
      <t xml:space="preserve">
</t>
    </r>
    <r>
      <rPr>
        <u/>
        <sz val="11"/>
        <color theme="1"/>
        <rFont val="Calibri"/>
        <family val="2"/>
        <scheme val="minor"/>
      </rPr>
      <t>Set-up</t>
    </r>
    <r>
      <rPr>
        <sz val="11"/>
        <color theme="1"/>
        <rFont val="Calibri"/>
        <family val="2"/>
        <scheme val="minor"/>
      </rPr>
      <t xml:space="preserve">:  At the beginning of each year, enter the </t>
    </r>
    <r>
      <rPr>
        <b/>
        <sz val="11"/>
        <color rgb="FFFF0000"/>
        <rFont val="Calibri"/>
        <family val="2"/>
        <scheme val="minor"/>
      </rPr>
      <t>HISTORIC</t>
    </r>
    <r>
      <rPr>
        <sz val="11"/>
        <color theme="1"/>
        <rFont val="Calibri"/>
        <family val="2"/>
        <scheme val="minor"/>
      </rPr>
      <t xml:space="preserve"> monthly income and expense data in </t>
    </r>
    <r>
      <rPr>
        <b/>
        <sz val="11"/>
        <color rgb="FFFF0000"/>
        <rFont val="Calibri"/>
        <family val="2"/>
        <scheme val="minor"/>
      </rPr>
      <t>Section3B</t>
    </r>
    <r>
      <rPr>
        <sz val="11"/>
        <color theme="1"/>
        <rFont val="Calibri"/>
        <family val="2"/>
        <scheme val="minor"/>
      </rPr>
      <t xml:space="preserve"> below.  Up to 4 years of prior-year data can be entered to assist in forecasting income and expense for the current year.  It is not required that you input 4 years of data.  However, it is important that whatever data is used be input as actual monthly amounts.  The tool is designed to start with fresh data for each new current year.  This will necessitate the input of new historic data at the beginning of each new year.
</t>
    </r>
    <r>
      <rPr>
        <sz val="8"/>
        <color theme="1"/>
        <rFont val="Calibri"/>
        <family val="2"/>
        <scheme val="minor"/>
      </rPr>
      <t xml:space="preserve">
</t>
    </r>
    <r>
      <rPr>
        <u/>
        <sz val="11"/>
        <color theme="1"/>
        <rFont val="Calibri"/>
        <family val="2"/>
        <scheme val="minor"/>
      </rPr>
      <t>Monthly</t>
    </r>
    <r>
      <rPr>
        <sz val="11"/>
        <color theme="1"/>
        <rFont val="Calibri"/>
        <family val="2"/>
        <scheme val="minor"/>
      </rPr>
      <t xml:space="preserve">:  At the end of each month, enter the </t>
    </r>
    <r>
      <rPr>
        <b/>
        <sz val="11"/>
        <color rgb="FF00B050"/>
        <rFont val="Calibri"/>
        <family val="2"/>
        <scheme val="minor"/>
      </rPr>
      <t>CURRENT YEAR</t>
    </r>
    <r>
      <rPr>
        <sz val="11"/>
        <color theme="1"/>
        <rFont val="Calibri"/>
        <family val="2"/>
        <scheme val="minor"/>
      </rPr>
      <t xml:space="preserve"> actual income and expenses in</t>
    </r>
    <r>
      <rPr>
        <b/>
        <sz val="11"/>
        <color rgb="FF00B050"/>
        <rFont val="Calibri"/>
        <family val="2"/>
        <scheme val="minor"/>
      </rPr>
      <t xml:space="preserve"> Section 3A</t>
    </r>
    <r>
      <rPr>
        <sz val="11"/>
        <color theme="1"/>
        <rFont val="Calibri"/>
        <family val="2"/>
        <scheme val="minor"/>
      </rPr>
      <t>.  Once you have completed this step you will be able to print the income and expense charts found on the light orange tabs.  The monthly data input tab can be printed for your records, but it is not considered part of the standardized tracking and forecasting reports.  Printing this tab at year-end will help you have a full set of data ready for setting up the new historic data tables at the beginning of the next year.</t>
    </r>
  </si>
  <si>
    <r>
      <t xml:space="preserve">Section 3A:  Enter </t>
    </r>
    <r>
      <rPr>
        <b/>
        <sz val="14"/>
        <color rgb="FF00B050"/>
        <rFont val="Calibri"/>
        <family val="2"/>
        <scheme val="minor"/>
      </rPr>
      <t>CURRENT YEAR</t>
    </r>
    <r>
      <rPr>
        <b/>
        <sz val="14"/>
        <color theme="1"/>
        <rFont val="Calibri"/>
        <family val="2"/>
        <scheme val="minor"/>
      </rPr>
      <t xml:space="preserve"> Monthly Income and Expense Data</t>
    </r>
  </si>
  <si>
    <r>
      <t xml:space="preserve">Section 3B:  Enter </t>
    </r>
    <r>
      <rPr>
        <b/>
        <sz val="14"/>
        <color rgb="FFFF0000"/>
        <rFont val="Calibri"/>
        <family val="2"/>
        <scheme val="minor"/>
      </rPr>
      <t>HISTORIC</t>
    </r>
    <r>
      <rPr>
        <b/>
        <sz val="14"/>
        <color theme="1"/>
        <rFont val="Calibri"/>
        <family val="2"/>
        <scheme val="minor"/>
      </rPr>
      <t xml:space="preserve"> Monthly Income and Expense Data</t>
    </r>
  </si>
  <si>
    <r>
      <t xml:space="preserve">Section 2A:  Enter </t>
    </r>
    <r>
      <rPr>
        <b/>
        <sz val="14"/>
        <color rgb="FF00B050"/>
        <rFont val="Calibri"/>
        <family val="2"/>
        <scheme val="minor"/>
      </rPr>
      <t>CURRENT YEAR</t>
    </r>
    <r>
      <rPr>
        <b/>
        <sz val="14"/>
        <color theme="1"/>
        <rFont val="Calibri"/>
        <family val="2"/>
        <scheme val="minor"/>
      </rPr>
      <t xml:space="preserve"> Weekly Attendance and Giving Data</t>
    </r>
  </si>
  <si>
    <r>
      <t xml:space="preserve">Section 2B:  Enter </t>
    </r>
    <r>
      <rPr>
        <b/>
        <sz val="14"/>
        <color rgb="FFFF0000"/>
        <rFont val="Calibri"/>
        <family val="2"/>
        <scheme val="minor"/>
      </rPr>
      <t>HISTORIC</t>
    </r>
    <r>
      <rPr>
        <b/>
        <sz val="14"/>
        <color theme="1"/>
        <rFont val="Calibri"/>
        <family val="2"/>
        <scheme val="minor"/>
      </rPr>
      <t xml:space="preserve"> Weekly Attendance and Giving Data</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</si>
  <si>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attendance data entered in Sections 2A and 2B is used in this spreadsheet to graph the trend data.  The calculations of Yr/Yr Average Worship Attendance Change compare the current year to the prior year.  The calculations are made within the tables in Section 2A and 2B. 
</t>
    </r>
    <r>
      <rPr>
        <u/>
        <sz val="12"/>
        <color theme="1"/>
        <rFont val="Calibri"/>
        <family val="2"/>
        <scheme val="minor"/>
      </rPr>
      <t>Printing</t>
    </r>
    <r>
      <rPr>
        <sz val="12"/>
        <color theme="1"/>
        <rFont val="Calibri"/>
        <family val="2"/>
        <scheme val="minor"/>
      </rPr>
      <t>:  Once the current weekly attendance data is entered in Section 2A, printing this spreadsheet will generate a one-page report that shows the two graphs on this spreadsheet.  The report is formated to print in landscape to enable the full display of the weekly data table.</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</si>
  <si>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weekly attendance and giving data entered in Sections 2A and 2B are used in this spreadsheet to graph the trends.  The moving average graphs compare the attendance and giving trends for the current year to the prior year.     
</t>
    </r>
    <r>
      <rPr>
        <u/>
        <sz val="12"/>
        <color theme="1"/>
        <rFont val="Calibri"/>
        <family val="2"/>
        <scheme val="minor"/>
      </rPr>
      <t>Printing</t>
    </r>
    <r>
      <rPr>
        <sz val="12"/>
        <color theme="1"/>
        <rFont val="Calibri"/>
        <family val="2"/>
        <scheme val="minor"/>
      </rPr>
      <t>:  Once the current weekly attendance and giving data is entered in Section 2A, printing this spreadsheet will generate a one-page report that can be printed in either landscape or portrait orientation.</t>
    </r>
  </si>
  <si>
    <t>Questions and suggested improvements can be directed to Paul (peichelberger@bwcumc.org) or Dave (dschoeller@bwcumc.org); Product is not for commercial sale to UMC churches.</t>
  </si>
  <si>
    <t>Note 1:  Income and expense forecasts are based on combined 1-Yr/4-Yr forecast calculations.</t>
  </si>
  <si>
    <t>Note 2:  A positive variance to budget is "good" for both income and expense items.</t>
  </si>
  <si>
    <t>Note 1:  Worship attendance and weekly giving forecasts are based on 52-week moving average calculations.</t>
  </si>
  <si>
    <t>Forecasts</t>
  </si>
  <si>
    <t>Local Church Budget Data Input</t>
  </si>
  <si>
    <t>Income Category Name</t>
  </si>
  <si>
    <t>Category #</t>
  </si>
  <si>
    <t>Income #2</t>
  </si>
  <si>
    <t>Income #3</t>
  </si>
  <si>
    <t xml:space="preserve">Income #1
(Regular) </t>
  </si>
  <si>
    <t>Income #2
(Regular)</t>
  </si>
  <si>
    <t>Income #3
(One-time)*</t>
  </si>
  <si>
    <t>Section1B:  Enter up to 3 categories of income to track and forecast along with the annual budget for each in the current year.</t>
  </si>
  <si>
    <t xml:space="preserve">Examples of regular income include tithes/offerings and preschool income.  One-time income includes fundraisers, building use, and perhaps use of endowed reserves.  </t>
  </si>
  <si>
    <t>Section1D:  Enter the name for up to 4 regularly held weekly services for tracking and forecasting attendance in the current year.</t>
  </si>
  <si>
    <t>Local Church Trends and Forecasts</t>
  </si>
  <si>
    <t>Set-up and Budget Data</t>
  </si>
  <si>
    <t>Section 1A:  Enter the Church Name and Current Year.</t>
  </si>
  <si>
    <t>Pct Expense Budget</t>
  </si>
  <si>
    <t>Pct Income Budget</t>
  </si>
  <si>
    <t>*  The one-time (irregular) income budget is input with monthly amounts in the table below.</t>
  </si>
  <si>
    <t xml:space="preserve">       INCOME TREND ANALYSIS        </t>
  </si>
  <si>
    <r>
      <t xml:space="preserve">     YTD Category Budget:</t>
    </r>
    <r>
      <rPr>
        <sz val="9"/>
        <color theme="1" tint="0.34998626667073579"/>
        <rFont val="Calibri"/>
        <family val="2"/>
        <scheme val="minor"/>
      </rPr>
      <t xml:space="preserve">    </t>
    </r>
  </si>
  <si>
    <t xml:space="preserve">  Percent of Expense Budget:</t>
  </si>
  <si>
    <t>Income #1</t>
  </si>
  <si>
    <r>
      <t xml:space="preserve">Record </t>
    </r>
    <r>
      <rPr>
        <b/>
        <sz val="12"/>
        <color rgb="FFFF0000"/>
        <rFont val="Calibri"/>
        <family val="2"/>
        <scheme val="minor"/>
      </rPr>
      <t>HISTORIC</t>
    </r>
    <r>
      <rPr>
        <b/>
        <sz val="11"/>
        <color theme="1"/>
        <rFont val="Calibri"/>
        <family val="2"/>
        <scheme val="minor"/>
      </rPr>
      <t xml:space="preserve"> Monthly Income</t>
    </r>
  </si>
  <si>
    <t>Local Church Monthly Budget Tables</t>
  </si>
  <si>
    <t>Annual Budget</t>
  </si>
  <si>
    <r>
      <rPr>
        <b/>
        <sz val="12"/>
        <color rgb="FF00B050"/>
        <rFont val="Calibri"/>
        <family val="2"/>
        <scheme val="minor"/>
      </rPr>
      <t xml:space="preserve">CURRENT </t>
    </r>
    <r>
      <rPr>
        <b/>
        <sz val="11"/>
        <rFont val="Calibri"/>
        <family val="2"/>
        <scheme val="minor"/>
      </rPr>
      <t>YTD</t>
    </r>
    <r>
      <rPr>
        <b/>
        <sz val="12"/>
        <color rgb="FF00B050"/>
        <rFont val="Calibri"/>
        <family val="2"/>
        <scheme val="minor"/>
      </rPr>
      <t xml:space="preserve"> </t>
    </r>
    <r>
      <rPr>
        <b/>
        <sz val="11"/>
        <color theme="1"/>
        <rFont val="Calibri"/>
        <family val="2"/>
        <scheme val="minor"/>
      </rPr>
      <t>Income Budgets</t>
    </r>
  </si>
  <si>
    <r>
      <rPr>
        <b/>
        <sz val="12"/>
        <color rgb="FF00B050"/>
        <rFont val="Calibri"/>
        <family val="2"/>
        <scheme val="minor"/>
      </rPr>
      <t>CURRENT</t>
    </r>
    <r>
      <rPr>
        <b/>
        <sz val="11"/>
        <color theme="1"/>
        <rFont val="Calibri"/>
        <family val="2"/>
        <scheme val="minor"/>
      </rPr>
      <t xml:space="preserve"> YTD Expense Budgets</t>
    </r>
  </si>
  <si>
    <r>
      <rPr>
        <b/>
        <sz val="12"/>
        <color rgb="FF00B050"/>
        <rFont val="Calibri"/>
        <family val="2"/>
        <scheme val="minor"/>
      </rPr>
      <t xml:space="preserve">CURRENT </t>
    </r>
    <r>
      <rPr>
        <b/>
        <sz val="11"/>
        <rFont val="Calibri"/>
        <family val="2"/>
        <scheme val="minor"/>
      </rPr>
      <t xml:space="preserve">Monthly </t>
    </r>
    <r>
      <rPr>
        <b/>
        <sz val="11"/>
        <color theme="1"/>
        <rFont val="Calibri"/>
        <family val="2"/>
        <scheme val="minor"/>
      </rPr>
      <t>Income Budgets</t>
    </r>
  </si>
  <si>
    <r>
      <rPr>
        <b/>
        <sz val="12"/>
        <color rgb="FF00B050"/>
        <rFont val="Calibri"/>
        <family val="2"/>
        <scheme val="minor"/>
      </rPr>
      <t>CURRENT</t>
    </r>
    <r>
      <rPr>
        <b/>
        <sz val="11"/>
        <color theme="1"/>
        <rFont val="Calibri"/>
        <family val="2"/>
        <scheme val="minor"/>
      </rPr>
      <t xml:space="preserve"> Monthly Expense Budgets</t>
    </r>
  </si>
  <si>
    <t>Local Church Income Tracking and Forecasts:  Regular Income</t>
  </si>
  <si>
    <r>
      <t xml:space="preserve">Record </t>
    </r>
    <r>
      <rPr>
        <b/>
        <sz val="12"/>
        <color rgb="FF00B050"/>
        <rFont val="Calibri"/>
        <family val="2"/>
        <scheme val="minor"/>
      </rPr>
      <t xml:space="preserve">CURRENT </t>
    </r>
    <r>
      <rPr>
        <b/>
        <sz val="11"/>
        <color theme="1"/>
        <rFont val="Calibri"/>
        <family val="2"/>
        <scheme val="minor"/>
      </rPr>
      <t xml:space="preserve">Monthly Income
</t>
    </r>
    <r>
      <rPr>
        <i/>
        <sz val="11"/>
        <color rgb="FFFF0000"/>
        <rFont val="Calibri"/>
        <family val="2"/>
        <scheme val="minor"/>
      </rPr>
      <t/>
    </r>
  </si>
  <si>
    <t>Input current year actual monthly income and expense data; Enter 0 for the current month if there is no activity.</t>
  </si>
  <si>
    <t>Table 1:  Monthly Income and Expense Budgets</t>
  </si>
  <si>
    <t xml:space="preserve">           The one-time income and one-time expense budgets are based on the Tab 1 - Budget Input data.</t>
  </si>
  <si>
    <t>Note:  The regular income and regular expense budgets are based on the 1-Yr/4-Yr combined historic trends applied to the total budget entered on Tab 1 - Budget Input data.</t>
  </si>
  <si>
    <t>Current Monthly One-Time  Income</t>
  </si>
  <si>
    <t>Monthly
Budget</t>
  </si>
  <si>
    <t>Budget Based Year-End Forecast</t>
  </si>
  <si>
    <t>Cumm
Budget</t>
  </si>
  <si>
    <t>*  Note:  Current year 
      indicates the latest 
      budget based forecast.</t>
  </si>
  <si>
    <t>Table 2:  YTD Income and Expense Budgets</t>
  </si>
  <si>
    <t>Income #1
(Regular)</t>
  </si>
  <si>
    <t>Income #3
(One-Time)</t>
  </si>
  <si>
    <t>Pct of 
Income Budget</t>
  </si>
  <si>
    <t>Income Category #2 
(Regular Activity)</t>
  </si>
  <si>
    <t>Income Category #1 
(Regular Activity)</t>
  </si>
  <si>
    <t>Expense Category #1 (Regular Activity)</t>
  </si>
  <si>
    <t>Pct of
Expense Budget</t>
  </si>
  <si>
    <t>YTD</t>
  </si>
  <si>
    <t>Expense #1
(Regular)</t>
  </si>
  <si>
    <t>Expense #2
(Regular)</t>
  </si>
  <si>
    <t>Expense #3
(Regular)</t>
  </si>
  <si>
    <t>Expense #4
(Regular)</t>
  </si>
  <si>
    <t>Expense #5
(Regular)</t>
  </si>
  <si>
    <t>Expense #6
(Regular)</t>
  </si>
  <si>
    <t>Expense #7
(Regular)</t>
  </si>
  <si>
    <t>Expense #8
(One-Time)</t>
  </si>
  <si>
    <t>Expense #8
(One-Time)*</t>
  </si>
  <si>
    <t>*  The one-time (irregular) expense budget is input with monthly amounts in the table below.</t>
  </si>
  <si>
    <t>Year-End Forecasts by Month:  1-YR Forecasts</t>
  </si>
  <si>
    <t>Year-End Forecasts by Month:  4-YR Forecasts</t>
  </si>
  <si>
    <t>Year-End Forecasts by Month:  Combined 1-YR/4-YR Forecasts</t>
  </si>
  <si>
    <t>Pct of
Expense</t>
  </si>
  <si>
    <t>Note:  Current year indicates the budget-based forecast</t>
  </si>
  <si>
    <t>Expense Category #2
(Regular Activity)</t>
  </si>
  <si>
    <t>Expense Category #3
(Regular Activity)</t>
  </si>
  <si>
    <t>Expense Category #4
(Regular Activity)</t>
  </si>
  <si>
    <t>Expense Category #5
(Regular Activity)</t>
  </si>
  <si>
    <t>Expense Category #6
(Regular Activity)</t>
  </si>
  <si>
    <t>Expense Category #7
(Regular Activity)</t>
  </si>
  <si>
    <t>Expense Category #7
(One-Time Activities)</t>
  </si>
  <si>
    <t>Income Category #2 
(One-Time Activities)</t>
  </si>
  <si>
    <t>Local Church Total Income Comparison</t>
  </si>
  <si>
    <t>Local Church Expense Tracking and Forecasts:  One-Time Expense Activity</t>
  </si>
  <si>
    <t>Local Church Income Tracking and Forecasts:  One-Time Income Activity</t>
  </si>
  <si>
    <t>FEATURES:</t>
  </si>
  <si>
    <t>Summary Table Report</t>
  </si>
  <si>
    <t>The primary report generated by the tool that shows all the data trends on one page, thus simplifying the data review with church leaders.</t>
  </si>
  <si>
    <t>Budget Tables</t>
  </si>
  <si>
    <t>Historic Data Based Forecasts</t>
  </si>
  <si>
    <t>Multiple Worship Services</t>
  </si>
  <si>
    <t>Average giving per attendee is calculated based on a 52-week moving average of weekly attendance and giving trends.</t>
  </si>
  <si>
    <t>Giving per Attendee Trends</t>
  </si>
  <si>
    <t>Multiple Income Categories</t>
  </si>
  <si>
    <t>Multiple Expense Categories</t>
  </si>
  <si>
    <t>Detailed Tab Reports</t>
  </si>
  <si>
    <r>
      <rPr>
        <b/>
        <sz val="12"/>
        <color theme="1"/>
        <rFont val="Calibri"/>
        <family val="2"/>
        <scheme val="minor"/>
      </rPr>
      <t xml:space="preserve">Directions  </t>
    </r>
    <r>
      <rPr>
        <sz val="11"/>
        <color theme="1"/>
        <rFont val="Calibri"/>
        <family val="2"/>
        <scheme val="minor"/>
      </rPr>
      <t xml:space="preserve">
</t>
    </r>
    <r>
      <rPr>
        <u/>
        <sz val="11"/>
        <color theme="1"/>
        <rFont val="Calibri"/>
        <family val="2"/>
        <scheme val="minor"/>
      </rPr>
      <t>Set-up</t>
    </r>
    <r>
      <rPr>
        <sz val="11"/>
        <color theme="1"/>
        <rFont val="Calibri"/>
        <family val="2"/>
        <scheme val="minor"/>
      </rPr>
      <t xml:space="preserve">:  At the beginning of each year, it is necessary to create a new Local Church Trends and Forecasts file.  The first step in this process is to input the new setup data in the 4 sections below that consists of the church name, the current year, both the income and expense budgets, and the worship services that will be tracked for attendance and giving.  Additional information is provided in each section.  When this is completed, then move on to Tab #2 (Weekly Data Input) for additional instructions. 
</t>
    </r>
    <r>
      <rPr>
        <sz val="8"/>
        <color theme="1"/>
        <rFont val="Calibri"/>
        <family val="2"/>
        <scheme val="minor"/>
      </rPr>
      <t xml:space="preserve">
</t>
    </r>
    <r>
      <rPr>
        <u/>
        <sz val="11"/>
        <color theme="1"/>
        <rFont val="Calibri"/>
        <family val="2"/>
        <scheme val="minor"/>
      </rPr>
      <t>Monthly</t>
    </r>
    <r>
      <rPr>
        <sz val="11"/>
        <color theme="1"/>
        <rFont val="Calibri"/>
        <family val="2"/>
        <scheme val="minor"/>
      </rPr>
      <t xml:space="preserve">:  Once the budget tab is setup, there should be no need to visit this tab again unless there is a change in the budget information or a change in the worship services offered by the church.  Both of these changes can be made mid-year without a problem.  It should be noted that updates to the One-Time Income Budget (Category #3) and One-Time Expense Budget (Category #8) will ensure the year-end forecasts for these categories reflect the best information since the forecasts for these categories are simply based on the actual year-to-date income plus the budgets for the remaining months.  
</t>
    </r>
    <r>
      <rPr>
        <u/>
        <sz val="11"/>
        <color theme="1"/>
        <rFont val="Calibri"/>
        <family val="2"/>
        <scheme val="minor"/>
      </rPr>
      <t>Printing</t>
    </r>
    <r>
      <rPr>
        <sz val="11"/>
        <color theme="1"/>
        <rFont val="Calibri"/>
        <family val="2"/>
        <scheme val="minor"/>
      </rPr>
      <t>:  This tab can be printed for your records, but it is not considered part of the standardized tracking and forecasting reports.  Printing this tab at year-end will help you set up the file at the beginning of the next year.</t>
    </r>
  </si>
  <si>
    <t>Note:  A new tracking and forecasting file is established for each new current year.  When saving the file, it is recommended to include the current year in the file name.</t>
  </si>
  <si>
    <t>Note: Income categories #1 and #2 are designed to record regular income that can use historic data to forecast the year-end income for that category.  Income category #3 is designed to record irregular or one-time income that must use the monthly budget to estimate the year-end income for the category.  It is not essential that you use all 3 categories.  Grouping similar incomes into the same category is recommended to simplify the number of categories tracked.</t>
  </si>
  <si>
    <t xml:space="preserve">     (Auto Calculate)</t>
  </si>
  <si>
    <t>Section1C:  Enter up to 8 categories of expense to track and forecast along with the annual budget for each in the current year.</t>
  </si>
  <si>
    <t xml:space="preserve">    Periodic updates to the monthly amounts will improve the year-end projections for this category.</t>
  </si>
  <si>
    <t>Up to 4 years of historic data can be input to support trend comparisons and year-end forecasts of attendance and financial activities.</t>
  </si>
  <si>
    <t>The input data generates 17 Detailed Tab Reports that provide a variety of charts and graphs to aid in the evaluation of the church's data trends.  Separate tabs are provided for showing trends in weekly attendance and giving in addition to income and expense trends vs. the current financial budget.</t>
  </si>
  <si>
    <r>
      <rPr>
        <b/>
        <sz val="12"/>
        <color theme="1"/>
        <rFont val="Calibri"/>
        <family val="2"/>
        <scheme val="minor"/>
      </rPr>
      <t xml:space="preserve">Directions  </t>
    </r>
    <r>
      <rPr>
        <sz val="11"/>
        <color theme="1"/>
        <rFont val="Calibri"/>
        <family val="2"/>
        <scheme val="minor"/>
      </rPr>
      <t xml:space="preserve">
</t>
    </r>
    <r>
      <rPr>
        <u/>
        <sz val="11"/>
        <color theme="1"/>
        <rFont val="Calibri"/>
        <family val="2"/>
        <scheme val="minor"/>
      </rPr>
      <t>Set-up</t>
    </r>
    <r>
      <rPr>
        <sz val="11"/>
        <color theme="1"/>
        <rFont val="Calibri"/>
        <family val="2"/>
        <scheme val="minor"/>
      </rPr>
      <t xml:space="preserve">:  At the beginning of each year, enter the </t>
    </r>
    <r>
      <rPr>
        <b/>
        <sz val="11"/>
        <color rgb="FFFF0000"/>
        <rFont val="Calibri"/>
        <family val="2"/>
        <scheme val="minor"/>
      </rPr>
      <t xml:space="preserve">HISTORIC </t>
    </r>
    <r>
      <rPr>
        <sz val="11"/>
        <rFont val="Calibri"/>
        <family val="2"/>
        <scheme val="minor"/>
      </rPr>
      <t>weekly attendance and giving</t>
    </r>
    <r>
      <rPr>
        <sz val="11"/>
        <color theme="1"/>
        <rFont val="Calibri"/>
        <family val="2"/>
        <scheme val="minor"/>
      </rPr>
      <t xml:space="preserve"> data in </t>
    </r>
    <r>
      <rPr>
        <b/>
        <sz val="11"/>
        <color rgb="FFFF0000"/>
        <rFont val="Calibri"/>
        <family val="2"/>
        <scheme val="minor"/>
      </rPr>
      <t>Section2B</t>
    </r>
    <r>
      <rPr>
        <sz val="11"/>
        <color theme="1"/>
        <rFont val="Calibri"/>
        <family val="2"/>
        <scheme val="minor"/>
      </rPr>
      <t xml:space="preserve"> below in columns D, E, F, G, and I.  Up to 4 years of prior-year data can be entered to assist in analyzing weekly attendance and giving for the current year.  It is not required that you input 4 years of historic data.  The tool is designed to start with fresh data for each new current year.  This requires the input of new historic data at the beginning of each new year.  Cutting and pasting the data from the tables in prior years will simplify this process.
</t>
    </r>
    <r>
      <rPr>
        <sz val="8"/>
        <color theme="1"/>
        <rFont val="Calibri"/>
        <family val="2"/>
        <scheme val="minor"/>
      </rPr>
      <t xml:space="preserve">
</t>
    </r>
    <r>
      <rPr>
        <u/>
        <sz val="11"/>
        <color theme="1"/>
        <rFont val="Calibri"/>
        <family val="2"/>
        <scheme val="minor"/>
      </rPr>
      <t>Weekly</t>
    </r>
    <r>
      <rPr>
        <sz val="11"/>
        <color theme="1"/>
        <rFont val="Calibri"/>
        <family val="2"/>
        <scheme val="minor"/>
      </rPr>
      <t xml:space="preserve">:  At the end of each week, enter the </t>
    </r>
    <r>
      <rPr>
        <b/>
        <sz val="11"/>
        <color rgb="FF00B050"/>
        <rFont val="Calibri"/>
        <family val="2"/>
        <scheme val="minor"/>
      </rPr>
      <t>CURRENT YEAR</t>
    </r>
    <r>
      <rPr>
        <sz val="11"/>
        <color theme="1"/>
        <rFont val="Calibri"/>
        <family val="2"/>
        <scheme val="minor"/>
      </rPr>
      <t xml:space="preserve"> actual weekly attendance and giving data in</t>
    </r>
    <r>
      <rPr>
        <b/>
        <sz val="11"/>
        <color rgb="FF00B050"/>
        <rFont val="Calibri"/>
        <family val="2"/>
        <scheme val="minor"/>
      </rPr>
      <t xml:space="preserve"> Section 2A </t>
    </r>
    <r>
      <rPr>
        <sz val="11"/>
        <rFont val="Calibri"/>
        <family val="2"/>
        <scheme val="minor"/>
      </rPr>
      <t>in the same columns as before - D, E, F, G, and I</t>
    </r>
    <r>
      <rPr>
        <sz val="11"/>
        <color theme="1"/>
        <rFont val="Calibri"/>
        <family val="2"/>
        <scheme val="minor"/>
      </rPr>
      <t xml:space="preserve">.  Once you have completed this step you will be able to print the attendance and giving reports from the orange tabs.  Since this tab (Weekly Data Input) also contains comparison data to prior years, you may also consider printing page 1 (current year data) as part of your standardized tracking and forecasting reports.
</t>
    </r>
    <r>
      <rPr>
        <u/>
        <sz val="11"/>
        <color theme="1"/>
        <rFont val="Calibri"/>
        <family val="2"/>
        <scheme val="minor"/>
      </rPr>
      <t>Definition</t>
    </r>
    <r>
      <rPr>
        <sz val="11"/>
        <color theme="1"/>
        <rFont val="Calibri"/>
        <family val="2"/>
        <scheme val="minor"/>
      </rPr>
      <t xml:space="preserve">:  Attendance at weekly worship services should include all persons, including children, who participate in all or part of the service.  The count should also include services held on Saturday, or other days of the week, as long as you don't double count people who may attend multiple services.  To be consistent with the data collection guidance by the denomination, DO NOT include worship for special services that are only held on special occasions such as Christmas Eve, Maundy Thursday, or Good Friday.  Also, DO NOT report persons who are in your building during worship times, but are not participating in a worship service.  Please note that a  separate section is provided below each year's data table to capture the attendance at special occasions.
</t>
    </r>
  </si>
  <si>
    <r>
      <rPr>
        <b/>
        <sz val="12"/>
        <color theme="1"/>
        <rFont val="Calibri"/>
        <family val="2"/>
        <scheme val="minor"/>
      </rPr>
      <t xml:space="preserve">Directions  </t>
    </r>
    <r>
      <rPr>
        <sz val="11"/>
        <color theme="1"/>
        <rFont val="Calibri"/>
        <family val="2"/>
        <scheme val="minor"/>
      </rPr>
      <t xml:space="preserve">
</t>
    </r>
    <r>
      <rPr>
        <u/>
        <sz val="11"/>
        <color theme="1"/>
        <rFont val="Calibri"/>
        <family val="2"/>
        <scheme val="minor"/>
      </rPr>
      <t>Setup:</t>
    </r>
    <r>
      <rPr>
        <sz val="11"/>
        <color theme="1"/>
        <rFont val="Calibri"/>
        <family val="2"/>
        <scheme val="minor"/>
      </rPr>
      <t xml:space="preserve">  No setup or data entry is required for this tab.  Many churches take the annual income and expense budgets and divide them by 12 to get the monthly budgets for each item.  This table provides a better way of splitting the annual budgets that is based on the historic monthly data that you enter in Tab #3 (Monthly Data Input).  The tables below are calculated to allow your monthly budgets for your income and expense items to be in alignment with the historic data trends. 
</t>
    </r>
    <r>
      <rPr>
        <u/>
        <sz val="11"/>
        <color theme="1"/>
        <rFont val="Calibri"/>
        <family val="2"/>
        <scheme val="minor"/>
      </rPr>
      <t>Printing</t>
    </r>
    <r>
      <rPr>
        <sz val="11"/>
        <color theme="1"/>
        <rFont val="Calibri"/>
        <family val="2"/>
        <scheme val="minor"/>
      </rPr>
      <t xml:space="preserve">:  This tab is not considered part of the standardized monthly reports.  Printing the information at the beginning of the year may assist the treasurer to establish the monthly budgets.  
</t>
    </r>
    <r>
      <rPr>
        <sz val="8"/>
        <color theme="1"/>
        <rFont val="Calibri"/>
        <family val="2"/>
        <scheme val="minor"/>
      </rPr>
      <t xml:space="preserve">
</t>
    </r>
    <r>
      <rPr>
        <u/>
        <sz val="11"/>
        <color theme="1"/>
        <rFont val="Calibri"/>
        <family val="2"/>
        <scheme val="minor"/>
      </rPr>
      <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</si>
  <si>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weekly giving data entered in Sections 2A and 2B is used in this spreadsheet to graph the trend data.  The calculations of Yr/Yr Average Worship Attendance Change compare the current year to the prior year.  The calculations are made within the tables in Section 2A and 2B. 
</t>
    </r>
    <r>
      <rPr>
        <u/>
        <sz val="12"/>
        <color theme="1"/>
        <rFont val="Calibri"/>
        <family val="2"/>
        <scheme val="minor"/>
      </rPr>
      <t>Printing</t>
    </r>
    <r>
      <rPr>
        <sz val="12"/>
        <color theme="1"/>
        <rFont val="Calibri"/>
        <family val="2"/>
        <scheme val="minor"/>
      </rPr>
      <t>:  Once the current weekly attendance data is entered in Section 2A, printing this spreadsheet will generate a one-page report that shows the two graphs on this spreadsheet.  The report is formated to print in landscape to enable full display of the weekly data table.</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</si>
  <si>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attendance data entered in Sections 2A and 2B are used in this spreadsheet to graph the trend data.  The moving average graphs compare the attendance trends for the current year to the prior year.  The calculations are made within the tables in Section 2A and 2B.   
</t>
    </r>
    <r>
      <rPr>
        <u/>
        <sz val="12"/>
        <color theme="1"/>
        <rFont val="Calibri"/>
        <family val="2"/>
        <scheme val="minor"/>
      </rPr>
      <t>Printing</t>
    </r>
    <r>
      <rPr>
        <sz val="12"/>
        <color theme="1"/>
        <rFont val="Calibri"/>
        <family val="2"/>
        <scheme val="minor"/>
      </rPr>
      <t>:  Once the current weekly attendance data is entered in Section 2A, printing this spreadsheet will generate a one-page report if printed in portrait.  It is also formatted to print as a two-page report in landscape.  If you only have one or two worship services to track, then you may prefer to print the first page only in the landscape orientation.</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</si>
  <si>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charts on this tab are created from the information entered in Sections 3A and 3B. 
</t>
    </r>
    <r>
      <rPr>
        <u/>
        <sz val="12"/>
        <color theme="1"/>
        <rFont val="Calibri"/>
        <family val="2"/>
        <scheme val="minor"/>
      </rPr>
      <t>Printing</t>
    </r>
    <r>
      <rPr>
        <sz val="12"/>
        <color theme="1"/>
        <rFont val="Calibri"/>
        <family val="2"/>
        <scheme val="minor"/>
      </rPr>
      <t>:  Once the current monthly income data is entered in Section 3A, printing this spreadsheet will generate a one-page report that shows the four pie charts on this spreadsheet formatted in a landscape orientation.</t>
    </r>
  </si>
  <si>
    <r>
      <rPr>
        <b/>
        <sz val="12"/>
        <color theme="1"/>
        <rFont val="Calibri"/>
        <family val="2"/>
        <scheme val="minor"/>
      </rPr>
      <t>Directions</t>
    </r>
    <r>
      <rPr>
        <sz val="12"/>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income data entered in Sections 3A and3B is used in this spreadsheet to calculate the 1-year and 4-year based forecasts.  The forecasts represent the expected year-end income if the local church giving pattern is similar to the prior year (1-yr forecast) or the combination of all the historic data that was presented in Section 3B which could be as much as 4 years (thus, it is called the 4-yr forecast).  The forecast calculations can be found below the graphs.
</t>
    </r>
    <r>
      <rPr>
        <u/>
        <sz val="12"/>
        <color theme="1"/>
        <rFont val="Calibri"/>
        <family val="2"/>
        <scheme val="minor"/>
      </rPr>
      <t>Printing</t>
    </r>
    <r>
      <rPr>
        <sz val="12"/>
        <color theme="1"/>
        <rFont val="Calibri"/>
        <family val="2"/>
        <scheme val="minor"/>
      </rPr>
      <t>:  Once the current monthly income data is entered in Section 3A, printing this spreadsheet will generate a one-page report that shows the four graphs on this spreadsheet formatted in a portrait orientation.</t>
    </r>
  </si>
  <si>
    <r>
      <rPr>
        <b/>
        <sz val="12"/>
        <color theme="1"/>
        <rFont val="Calibri"/>
        <family val="2"/>
        <scheme val="minor"/>
      </rPr>
      <t>Directions</t>
    </r>
    <r>
      <rPr>
        <sz val="12"/>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income data entered in Sections 3A and the budget data entered in Section 1B is used to calculate the year-end forecast for the current year.  The forecast is simply the actual year-to-date income plus the budget for the remaining months.  Making adjustments to the budget in the remaining months may give you an effective means for projecting the year-end performance in this category.  
</t>
    </r>
    <r>
      <rPr>
        <u/>
        <sz val="12"/>
        <color theme="1"/>
        <rFont val="Calibri"/>
        <family val="2"/>
        <scheme val="minor"/>
      </rPr>
      <t>Printing</t>
    </r>
    <r>
      <rPr>
        <sz val="12"/>
        <color theme="1"/>
        <rFont val="Calibri"/>
        <family val="2"/>
        <scheme val="minor"/>
      </rPr>
      <t>:  Once the current monthly income data is entered in Section 3A, printing this spreadsheet will generate a one-page report that shows the four graphs on this spreadsheet formatted in a portrait orientation.</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</si>
  <si>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expense data entered in Sections 3A and the budget data entered in Section 1C is used to calculate the year-end forecast for the current year.  The forecast is simply the actual year-to-date expense plus the budget for the remaining months.  Making adjustments to the budget in the remaining months may give you an effective means for projecting the year-end performance in this category.  
</t>
    </r>
    <r>
      <rPr>
        <u/>
        <sz val="12"/>
        <color theme="1"/>
        <rFont val="Calibri"/>
        <family val="2"/>
        <scheme val="minor"/>
      </rPr>
      <t>Printing</t>
    </r>
    <r>
      <rPr>
        <sz val="12"/>
        <color theme="1"/>
        <rFont val="Calibri"/>
        <family val="2"/>
        <scheme val="minor"/>
      </rPr>
      <t>:  Once the current monthly expense data is entered in Section 3A, printing this spreadsheet will generate a one-page report that shows the six graphs on this spreadsheet formatted in a portrait orientation.</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</si>
  <si>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charts on this tab are created from the information contained Sections 3A and 3B. 
</t>
    </r>
    <r>
      <rPr>
        <u/>
        <sz val="12"/>
        <color theme="1"/>
        <rFont val="Calibri"/>
        <family val="2"/>
        <scheme val="minor"/>
      </rPr>
      <t>Printing</t>
    </r>
    <r>
      <rPr>
        <sz val="12"/>
        <color theme="1"/>
        <rFont val="Calibri"/>
        <family val="2"/>
        <scheme val="minor"/>
      </rPr>
      <t>:  Once the current monthly income data is entered in Section 3A, printing this spreadsheet will generate a one-page report that shows the four pie charts on this spreadsheet formatted in a landscape orientation.</t>
    </r>
  </si>
  <si>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expense data entered in Sections 3A and 3B is used in this spreadsheet to calculate the 1-year and 4-year based forecasts.  The forecasts represent the expected year-end expense if the local church spending pattern is similar to the prior year (1-yr forecast) or the combination of all the historic data that was presented in Section 3B which could be as many as 4 years (thus, it is called the 4-yr forecast).  The forecast calculations can be found below the graphs.
</t>
    </r>
    <r>
      <rPr>
        <u/>
        <sz val="12"/>
        <color theme="1"/>
        <rFont val="Calibri"/>
        <family val="2"/>
        <scheme val="minor"/>
      </rPr>
      <t>Printing</t>
    </r>
    <r>
      <rPr>
        <sz val="12"/>
        <color theme="1"/>
        <rFont val="Calibri"/>
        <family val="2"/>
        <scheme val="minor"/>
      </rPr>
      <t>:  Once the current monthly income data is entered in Section 3A, printing this spreadsheet will generate a one-page report that shows the six graphs on this spreadsheet formatted in a portrait orientation.</t>
    </r>
  </si>
  <si>
    <t xml:space="preserve">      (Auto Calculate)</t>
  </si>
  <si>
    <r>
      <t xml:space="preserve">
The first 3 blue tabs in the workbook is were you input the historic and current data that feeds all of the charts and reports that are generated within the tool.  The two dark orange tabs contain the Budget Tables and the all important one-page Summary Table Report.  This is followed by the light orange tabs that contain a wide variety of Detailed Tab Reports that track the weekly and monthly trends and forecasts.  Directions are provided on each tab for easy reference by the user.  
</t>
    </r>
    <r>
      <rPr>
        <b/>
        <sz val="14"/>
        <color theme="1"/>
        <rFont val="Calibri"/>
        <family val="2"/>
        <scheme val="minor"/>
      </rPr>
      <t>GETTING STARTED:</t>
    </r>
    <r>
      <rPr>
        <sz val="12"/>
        <color theme="1"/>
        <rFont val="Calibri"/>
        <family val="2"/>
        <scheme val="minor"/>
      </rPr>
      <t xml:space="preserve">
To get started, you will need the church's current year budget, income/expense report, and weekly attendance records.  Up to 4 years of historic income, expense, and attendance data can also be entered into the data tables to support the forecasting functions.  Up to 3 self-designated income categories and 8 self-designated expense categories can be established, but churches are encouraged to group similar income and expenses activities together in an effort to minimize the number of categories being tracked and reported each month.  The tool will still work if you have less than 4 years of historic data and you select less than the maximum number of income and expense categories provided.
The tool is created to simplify the interface with users by using password protection that only allows access to those cells that can actually receive input data.  These cells are limited to the highlighted cells in the first 3 blue tabs.  This protection does not interfere with the viewing of all tabs in the workbook, but you will notice that individual cells that cannot receive data will be inaccessible.  However, capable users are encouraged to adapt the tool to their specific use.  Should a user want to make any adaptive changes, the protective password is simply "password" to unlock the protective features. 
Local Church Trends and Forecasts is designed to help every church regardless of the congregation's size or financial experience of the leadership.  It might look complex at first, but we encourage you to make the plunge as you determine if this tool will help your church continuously improve your financial and stewardship ministries.  Remember, it takes only 30-60 minutes to get started and then 5 minutes every month to keep it updated.  </t>
    </r>
    <r>
      <rPr>
        <b/>
        <sz val="12"/>
        <rFont val="Calibri"/>
        <family val="2"/>
        <scheme val="minor"/>
      </rPr>
      <t>Step #1 is to enter the budget data in Tab 1.  Step #2 is to enter the weekly data in Tab 2.  And the third and final step is to enter the monthly data in Tab 3.  You can be up and running reports in no time!</t>
    </r>
    <r>
      <rPr>
        <sz val="12"/>
        <color theme="1"/>
        <rFont val="Calibri"/>
        <family val="2"/>
        <scheme val="minor"/>
      </rPr>
      <t xml:space="preserve">
Enjoy!  
</t>
    </r>
    <r>
      <rPr>
        <sz val="18"/>
        <color theme="1"/>
        <rFont val="MV Boli"/>
      </rPr>
      <t>The BWC Finance Staff</t>
    </r>
  </si>
  <si>
    <r>
      <rPr>
        <b/>
        <sz val="14"/>
        <color theme="1"/>
        <rFont val="Calibri"/>
        <family val="2"/>
        <scheme val="minor"/>
      </rPr>
      <t>Welcome to Local Church Trends and Forecasts!</t>
    </r>
    <r>
      <rPr>
        <b/>
        <sz val="12"/>
        <color theme="1"/>
        <rFont val="Calibri"/>
        <family val="2"/>
        <scheme val="minor"/>
      </rPr>
      <t xml:space="preserve">
</t>
    </r>
    <r>
      <rPr>
        <sz val="12"/>
        <color theme="1"/>
        <rFont val="Calibri"/>
        <family val="2"/>
        <scheme val="minor"/>
      </rPr>
      <t xml:space="preserve">We hope that your use of this tool will provide your church leadership with a better view of your church financial and attendance trends that will lead to better and more timely decisions about stewardship, the appropriation of funds, and the effective implementation of budgets and spending controls.  Thank you for your interest to use this tool in your local church ministry.  Whether it be good news or bad, a church that is tracking their trends has a better chance of making timely decisions that relate directly to the overall strength of the church's outreach and ministry.  
Churches can find a variety of solutions in the marketplace for doing similar trend analysis of local church data.  However, we think you will find this tool to be unique in a couple of ways.  First, the tool is developed in Excel to allow for widespread distribution and use by local churches.  The tool also places a special emphasis on using historic trends to set monthly income and expense budgets.  The historic data is also used to make forecasts of year-end attendance, income, expense, and net income performance.  The tool is also designed to generate a one-page Summary Table Report that provides a detailed analysis of year-to-date trends and year-end forecasts.  And finally, there are 17 Detailed Tab Reports in the spreadsheet that provide a multitude of charts and graphs that will enable a church to investigate more fully those trends that are most important to the ministry of the church.  Each tab is formatted to provide a detailed presentation that can be easily printed in excel.  Users can also save the entire workbook or selected tabs in a pdf file to create customized monthly reports that can be printed or distributed electronically to church leadership.  
The tool is designed to take 30-60 minutes to input the set up data and get you on your way for printing effective trend reports for your next Finance Team meeting.  Better yet, it takes less than 5 minutes per month to update the 2 data tables that feed all of the reports.  The tool was designed with this overall simplicity in mind to make sure it is not a burden for local churches to add data tracking and forecasting to your standard financial reports and decision making processes.
</t>
    </r>
  </si>
  <si>
    <t>Provides treasurers with monthly allocations of income and expense budgets based on historic trends.  More accurate than the 1/12th per month approach for spreading the annual budgets.</t>
  </si>
  <si>
    <t xml:space="preserve">Up to 4 worship services can be tracked individually for showing weekly attendance trends. </t>
  </si>
  <si>
    <t>Up to 8 separate categories can be identified by the user for tracking monthly expense activities.  One of the categories can be used for recording one-time expense activities and it uses remaining monthly budget data to forecast year-end activity rather than historic trends.</t>
  </si>
  <si>
    <t>Up to 3 separate categories can be identified by the user for tracking monthly income activities.  One of the categories can be used for recording one-time income activities and it uses remaining monthly budget data to forecast year-end activity rather than historic trends.</t>
  </si>
  <si>
    <t>TOTAL INCOME vs. PRIOR YEAR</t>
  </si>
  <si>
    <r>
      <rPr>
        <b/>
        <sz val="12"/>
        <color theme="1"/>
        <rFont val="Calibri"/>
        <family val="2"/>
        <scheme val="minor"/>
      </rPr>
      <t>Directions</t>
    </r>
    <r>
      <rPr>
        <sz val="11"/>
        <color theme="1"/>
        <rFont val="Calibri"/>
        <family val="2"/>
        <scheme val="minor"/>
      </rPr>
      <t xml:space="preserve">
</t>
    </r>
    <r>
      <rPr>
        <u/>
        <sz val="12"/>
        <color theme="1"/>
        <rFont val="Calibri"/>
        <family val="2"/>
        <scheme val="minor"/>
      </rPr>
      <t>Set-up</t>
    </r>
    <r>
      <rPr>
        <sz val="12"/>
        <color theme="1"/>
        <rFont val="Calibri"/>
        <family val="2"/>
        <scheme val="minor"/>
      </rPr>
      <t xml:space="preserve">:  No set-up or data entry is required for this tab.  The Summary Table Report provides a comprehensive report on one-page of the data analysis found on the various tabs in the workbook.  It is intended to serve as a good comprehensive overview of the activities in the church.  It is recommended that the other charts in the workbook are then selected for finance team reports based on the need to know more about trends reported on the Summary Table Report.   
</t>
    </r>
    <r>
      <rPr>
        <u/>
        <sz val="12"/>
        <color theme="1"/>
        <rFont val="Calibri"/>
        <family val="2"/>
        <scheme val="minor"/>
      </rPr>
      <t>Forecast Comparisons</t>
    </r>
    <r>
      <rPr>
        <sz val="12"/>
        <color theme="1"/>
        <rFont val="Calibri"/>
        <family val="2"/>
        <scheme val="minor"/>
      </rPr>
      <t xml:space="preserve">:  When comparing the YE Total Giving forecasts to the YE Income forecasts, it should be expected that the YE Total Giving forecast will react slower to changes in the income stream since it is based on a 52-week moving average.  The YE Income forecast compares the YTD income to the 1-Yr and 4-Yr historic trends and will be more capable of showing the full magnitude of a projected year-end change with only a couple months of data.
</t>
    </r>
    <r>
      <rPr>
        <u/>
        <sz val="12"/>
        <color theme="1"/>
        <rFont val="Calibri"/>
        <family val="2"/>
        <scheme val="minor"/>
      </rPr>
      <t>Printing</t>
    </r>
    <r>
      <rPr>
        <sz val="12"/>
        <color theme="1"/>
        <rFont val="Calibri"/>
        <family val="2"/>
        <scheme val="minor"/>
      </rPr>
      <t>:  Once the current weekly attendance data is entered in Section 2A and the monthly data is entered in Section 3A, printing this data table will generate a one-page report in a portrait orientation.  The report is designed to be a comprehensive update on the church trends.  It can be used to identify key areas of interest that can be supported in a report by printing the selected graphs found on the remaining tabs in the workbook.</t>
    </r>
  </si>
  <si>
    <t>YE Variance</t>
  </si>
  <si>
    <t xml:space="preserve">     YTD Net Income</t>
  </si>
  <si>
    <t>Year End Total Income</t>
  </si>
  <si>
    <t>Year End Total Expense</t>
  </si>
  <si>
    <t xml:space="preserve">     Year End Net Income</t>
  </si>
  <si>
    <t xml:space="preserve">     Year End Net Income Forecast</t>
  </si>
  <si>
    <t xml:space="preserve">     YTD Net Income Results</t>
  </si>
  <si>
    <t>YTD Actual</t>
  </si>
  <si>
    <t>YTD Budget</t>
  </si>
  <si>
    <t>YTD Variance</t>
  </si>
  <si>
    <t>Local Church Trends and Forecasts   VER 1.3</t>
  </si>
  <si>
    <t>This tool was developed by the Finance Staff of the Baltimore-Washington Conference of The United Methodist Church, 2016.   Ver 1.3 released in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</si>
</sst>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quot;\ #,##0.00_);\(&quot;$&quot;#,##0.00\)"/>
    <numFmt numFmtId="167" formatCode="&quot;$&quot;\ #,##0,\ &quot;K&quot;"/>
    <numFmt numFmtId="168" formatCode="0%;[Red]\(#%\)"/>
    <numFmt numFmtId="169" formatCode="&quot;$&quot;\ #,##0_);[Red]\(&quot;$&quot;\ #,##0\)"/>
    <numFmt numFmtId="170" formatCode="\+0;[Red]\-0;0"/>
    <numFmt numFmtId="171" formatCode="\+0%;[Red]\-0%;0%"/>
    <numFmt numFmtId="172" formatCode="m/d;@"/>
    <numFmt numFmtId="173" formatCode="\+&quot;$&quot;#,##0_);[Red]\-&quot;$&quot;#,##0;0"/>
    <numFmt numFmtId="174" formatCode="#,##0.0,&quot;K&quot;"/>
    <numFmt numFmtId="175" formatCode="&quot;$&quot;\ #,##0_);\(&quot;$&quot;#,##0\)"/>
    <numFmt numFmtId="176" formatCode="[$-409]mmmm\ d\,\ yyyy;@"/>
    <numFmt numFmtId="177" formatCode="\+#,##0;[Red]\-\ #,##0;0"/>
    <numFmt numFmtId="178" formatCode="&quot;$&quot;#,##0.00"/>
    <numFmt numFmtId="179" formatCode="_(\ &quot;$&quot;* #,##0\ _);_(\ &quot;$&quot;* \(#,##0\ \);_(\ &quot;$&quot;* &quot;-&quot;_);_(@_)"/>
    <numFmt numFmtId="180" formatCode="\+0.0%;[Red]\-0.0%;0.0%"/>
    <numFmt numFmtId="181" formatCode="_(\ &quot;$&quot;* #,##0\ _);[Red]_(\ &quot;$&quot;* \(#,##0\)\ ;_(\ &quot;$&quot;* &quot;-&quot;_);_(@_)"/>
    <numFmt numFmtId="182" formatCode="_(\ &quot;$&quot;* #,##0\ _);_(\ &quot;$&quot;* \(#,##0\)\ ;_(\ &quot;$&quot;* &quot;-&quot;_);_(@_)"/>
    <numFmt numFmtId="183" formatCode="\+\ #,##0;[Red]\-\ #,##0;0"/>
    <numFmt numFmtId="184" formatCode="&quot;$&quot;\ #,##0.0,\ &quot;K&quot;"/>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0"/>
      <color theme="1"/>
      <name val="Calibri"/>
      <family val="2"/>
      <scheme val="minor"/>
    </font>
    <font>
      <sz val="10"/>
      <name val="Arial"/>
      <family val="2"/>
    </font>
    <font>
      <i/>
      <sz val="11"/>
      <color theme="1"/>
      <name val="Calibri"/>
      <family val="2"/>
      <scheme val="minor"/>
    </font>
    <font>
      <b/>
      <sz val="22"/>
      <color theme="9" tint="-0.249977111117893"/>
      <name val="Calibri"/>
      <family val="2"/>
      <scheme val="minor"/>
    </font>
    <font>
      <sz val="12"/>
      <color theme="1"/>
      <name val="Calibri"/>
      <family val="2"/>
      <scheme val="minor"/>
    </font>
    <font>
      <b/>
      <sz val="10"/>
      <color theme="1"/>
      <name val="Calibri"/>
      <family val="2"/>
      <scheme val="minor"/>
    </font>
    <font>
      <sz val="9"/>
      <color theme="1"/>
      <name val="Calibri"/>
      <family val="2"/>
      <scheme val="minor"/>
    </font>
    <font>
      <b/>
      <sz val="22"/>
      <color theme="1"/>
      <name val="Calibri"/>
      <family val="2"/>
      <scheme val="minor"/>
    </font>
    <font>
      <b/>
      <sz val="12"/>
      <color rgb="FF00B050"/>
      <name val="Calibri"/>
      <family val="2"/>
      <scheme val="minor"/>
    </font>
    <font>
      <b/>
      <sz val="12"/>
      <color rgb="FFFF0000"/>
      <name val="Calibri"/>
      <family val="2"/>
      <scheme val="minor"/>
    </font>
    <font>
      <b/>
      <sz val="14"/>
      <color rgb="FF00B050"/>
      <name val="Calibri"/>
      <family val="2"/>
      <scheme val="minor"/>
    </font>
    <font>
      <b/>
      <sz val="14"/>
      <color rgb="FFFF0000"/>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b/>
      <sz val="11"/>
      <color rgb="FFFF0000"/>
      <name val="Calibri"/>
      <family val="2"/>
      <scheme val="minor"/>
    </font>
    <font>
      <b/>
      <sz val="11"/>
      <color rgb="FF00B050"/>
      <name val="Calibri"/>
      <family val="2"/>
      <scheme val="minor"/>
    </font>
    <font>
      <b/>
      <sz val="11"/>
      <name val="Calibri"/>
      <family val="2"/>
      <scheme val="minor"/>
    </font>
    <font>
      <b/>
      <sz val="16"/>
      <name val="Calibri"/>
      <family val="2"/>
      <scheme val="minor"/>
    </font>
    <font>
      <b/>
      <sz val="22"/>
      <name val="Calibri"/>
      <family val="2"/>
      <scheme val="minor"/>
    </font>
    <font>
      <b/>
      <sz val="18"/>
      <name val="Calibri"/>
      <family val="2"/>
      <scheme val="minor"/>
    </font>
    <font>
      <u/>
      <sz val="12"/>
      <color theme="1"/>
      <name val="Calibri"/>
      <family val="2"/>
      <scheme val="minor"/>
    </font>
    <font>
      <b/>
      <u val="double"/>
      <sz val="14"/>
      <color theme="1"/>
      <name val="Calibri"/>
      <family val="2"/>
      <scheme val="minor"/>
    </font>
    <font>
      <sz val="14"/>
      <color theme="1"/>
      <name val="Calibri"/>
      <family val="2"/>
      <scheme val="minor"/>
    </font>
    <font>
      <b/>
      <sz val="16"/>
      <color theme="1" tint="0.34998626667073579"/>
      <name val="Calibri"/>
      <family val="2"/>
      <scheme val="minor"/>
    </font>
    <font>
      <b/>
      <sz val="18"/>
      <color theme="1" tint="0.34998626667073579"/>
      <name val="Calibri"/>
      <family val="2"/>
      <scheme val="minor"/>
    </font>
    <font>
      <i/>
      <sz val="12"/>
      <color theme="1" tint="0.34998626667073579"/>
      <name val="Calibri"/>
      <family val="2"/>
      <scheme val="minor"/>
    </font>
    <font>
      <b/>
      <sz val="12"/>
      <name val="Calibri"/>
      <family val="2"/>
      <scheme val="minor"/>
    </font>
    <font>
      <sz val="11"/>
      <name val="Calibri"/>
      <family val="2"/>
      <scheme val="minor"/>
    </font>
    <font>
      <b/>
      <i/>
      <sz val="11"/>
      <color rgb="FFFF0000"/>
      <name val="Calibri"/>
      <family val="2"/>
      <scheme val="minor"/>
    </font>
    <font>
      <i/>
      <sz val="10"/>
      <color rgb="FFFF0000"/>
      <name val="Calibri"/>
      <family val="2"/>
      <scheme val="minor"/>
    </font>
    <font>
      <sz val="16"/>
      <color theme="1"/>
      <name val="Calibri"/>
      <family val="2"/>
      <scheme val="minor"/>
    </font>
    <font>
      <b/>
      <sz val="20"/>
      <color theme="1" tint="0.249977111117893"/>
      <name val="Calibri"/>
      <family val="2"/>
      <scheme val="minor"/>
    </font>
    <font>
      <b/>
      <sz val="17"/>
      <color theme="1" tint="0.34998626667073579"/>
      <name val="Calibri"/>
      <family val="2"/>
      <scheme val="minor"/>
    </font>
    <font>
      <u/>
      <sz val="16"/>
      <color theme="1"/>
      <name val="Calibri"/>
      <family val="2"/>
      <scheme val="minor"/>
    </font>
    <font>
      <i/>
      <sz val="16"/>
      <color theme="1"/>
      <name val="Calibri"/>
      <family val="2"/>
      <scheme val="minor"/>
    </font>
    <font>
      <sz val="18"/>
      <color theme="1"/>
      <name val="Calibri"/>
      <family val="2"/>
      <scheme val="minor"/>
    </font>
    <font>
      <u/>
      <sz val="18"/>
      <color theme="1"/>
      <name val="Calibri"/>
      <family val="2"/>
      <scheme val="minor"/>
    </font>
    <font>
      <b/>
      <sz val="18"/>
      <color theme="1"/>
      <name val="Calibri"/>
      <family val="2"/>
      <scheme val="minor"/>
    </font>
    <font>
      <sz val="9"/>
      <color theme="1" tint="0.34998626667073579"/>
      <name val="Calibri"/>
      <family val="2"/>
      <scheme val="minor"/>
    </font>
    <font>
      <i/>
      <sz val="14"/>
      <color theme="1"/>
      <name val="Calibri"/>
      <family val="2"/>
      <scheme val="minor"/>
    </font>
    <font>
      <b/>
      <i/>
      <sz val="18"/>
      <color theme="1"/>
      <name val="Calibri"/>
      <family val="2"/>
      <scheme val="minor"/>
    </font>
    <font>
      <b/>
      <u/>
      <sz val="18"/>
      <color theme="1"/>
      <name val="Calibri"/>
      <family val="2"/>
      <scheme val="minor"/>
    </font>
    <font>
      <u val="singleAccounting"/>
      <sz val="16"/>
      <color theme="1"/>
      <name val="Calibri"/>
      <family val="2"/>
      <scheme val="minor"/>
    </font>
    <font>
      <b/>
      <u val="doubleAccounting"/>
      <sz val="16"/>
      <color theme="1"/>
      <name val="Calibri"/>
      <family val="2"/>
      <scheme val="minor"/>
    </font>
    <font>
      <i/>
      <u val="singleAccounting"/>
      <sz val="16"/>
      <color theme="1"/>
      <name val="Calibri"/>
      <family val="2"/>
      <scheme val="minor"/>
    </font>
    <font>
      <b/>
      <i/>
      <u val="doubleAccounting"/>
      <sz val="16"/>
      <color theme="1"/>
      <name val="Calibri"/>
      <family val="2"/>
      <scheme val="minor"/>
    </font>
    <font>
      <b/>
      <sz val="20"/>
      <color theme="1" tint="0.34998626667073579"/>
      <name val="Calibri"/>
      <family val="2"/>
      <scheme val="minor"/>
    </font>
    <font>
      <i/>
      <sz val="11"/>
      <color rgb="FFFF0000"/>
      <name val="Calibri"/>
      <family val="2"/>
      <scheme val="minor"/>
    </font>
    <font>
      <i/>
      <sz val="18"/>
      <color theme="1"/>
      <name val="Calibri"/>
      <family val="2"/>
      <scheme val="minor"/>
    </font>
    <font>
      <b/>
      <sz val="16"/>
      <color theme="1"/>
      <name val="Calibri"/>
      <family val="2"/>
      <scheme val="minor"/>
    </font>
    <font>
      <sz val="18"/>
      <color theme="1"/>
      <name val="MV Boli"/>
    </font>
    <font>
      <b/>
      <u val="double"/>
      <sz val="16"/>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CDCD89"/>
        <bgColor indexed="64"/>
      </patternFill>
    </fill>
    <fill>
      <patternFill patternType="solid">
        <fgColor rgb="FFE3996B"/>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C45E5C"/>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top style="medium">
        <color theme="9" tint="-0.249977111117893"/>
      </top>
      <bottom/>
      <diagonal/>
    </border>
    <border>
      <left/>
      <right/>
      <top style="medium">
        <color theme="9" tint="-0.249977111117893"/>
      </top>
      <bottom/>
      <diagonal/>
    </border>
    <border>
      <left/>
      <right style="thin">
        <color theme="0" tint="-0.34998626667073579"/>
      </right>
      <top style="medium">
        <color theme="9" tint="-0.249977111117893"/>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34998626667073579"/>
      </left>
      <right/>
      <top/>
      <bottom style="medium">
        <color theme="9" tint="-0.249977111117893"/>
      </bottom>
      <diagonal/>
    </border>
    <border>
      <left/>
      <right style="thin">
        <color theme="0" tint="-0.34998626667073579"/>
      </right>
      <top/>
      <bottom style="medium">
        <color theme="9" tint="-0.249977111117893"/>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thin">
        <color indexed="64"/>
      </left>
      <right style="thin">
        <color indexed="64"/>
      </right>
      <top/>
      <bottom/>
      <diagonal/>
    </border>
    <border>
      <left style="thin">
        <color theme="0" tint="-0.34998626667073579"/>
      </left>
      <right style="thin">
        <color theme="0" tint="-0.34998626667073579"/>
      </right>
      <top/>
      <bottom/>
      <diagonal/>
    </border>
    <border>
      <left style="thin">
        <color theme="0" tint="-0.34998626667073579"/>
      </left>
      <right/>
      <top style="medium">
        <color theme="9" tint="-0.24994659260841701"/>
      </top>
      <bottom/>
      <diagonal/>
    </border>
    <border>
      <left/>
      <right style="thin">
        <color theme="0" tint="-0.34998626667073579"/>
      </right>
      <top style="medium">
        <color theme="9" tint="-0.24994659260841701"/>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736">
    <xf numFmtId="0" fontId="0" fillId="0" borderId="0" xfId="0"/>
    <xf numFmtId="0" fontId="12" fillId="2" borderId="0" xfId="0" applyFont="1" applyFill="1" applyProtection="1"/>
    <xf numFmtId="0" fontId="0" fillId="2" borderId="0" xfId="0" applyFill="1" applyAlignment="1" applyProtection="1">
      <alignment horizontal="center"/>
    </xf>
    <xf numFmtId="0" fontId="0" fillId="2" borderId="0" xfId="0" applyFill="1" applyProtection="1"/>
    <xf numFmtId="165" fontId="0" fillId="2" borderId="0" xfId="2" applyNumberFormat="1" applyFont="1" applyFill="1" applyProtection="1"/>
    <xf numFmtId="0" fontId="0" fillId="0" borderId="0" xfId="0" applyProtection="1"/>
    <xf numFmtId="0" fontId="11"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165" fontId="11" fillId="2" borderId="0" xfId="2" applyNumberFormat="1" applyFont="1"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center"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0" fillId="0" borderId="0" xfId="0" applyAlignment="1" applyProtection="1">
      <alignment vertical="center"/>
    </xf>
    <xf numFmtId="0" fontId="0" fillId="2" borderId="0" xfId="0" applyFill="1" applyBorder="1" applyAlignment="1" applyProtection="1">
      <alignment vertical="top" wrapText="1"/>
    </xf>
    <xf numFmtId="0" fontId="4" fillId="2" borderId="0" xfId="0" applyFont="1" applyFill="1" applyAlignment="1" applyProtection="1">
      <alignment horizontal="left"/>
    </xf>
    <xf numFmtId="0" fontId="7" fillId="2" borderId="0" xfId="0" applyFont="1" applyFill="1" applyBorder="1" applyAlignment="1" applyProtection="1">
      <alignment horizontal="left" vertical="center" indent="1"/>
    </xf>
    <xf numFmtId="165" fontId="2" fillId="2" borderId="0" xfId="2" applyNumberFormat="1" applyFont="1" applyFill="1" applyProtection="1"/>
    <xf numFmtId="164" fontId="0" fillId="2" borderId="0" xfId="0" applyNumberFormat="1" applyFont="1" applyFill="1" applyBorder="1" applyProtection="1"/>
    <xf numFmtId="0" fontId="0" fillId="2" borderId="0" xfId="0" applyFont="1" applyFill="1" applyProtection="1"/>
    <xf numFmtId="0" fontId="0" fillId="2" borderId="0" xfId="0" applyFont="1" applyFill="1" applyAlignment="1" applyProtection="1">
      <alignment horizontal="center"/>
    </xf>
    <xf numFmtId="165" fontId="2" fillId="2" borderId="0" xfId="2" applyNumberFormat="1" applyFont="1" applyFill="1" applyBorder="1" applyProtection="1"/>
    <xf numFmtId="165" fontId="0" fillId="2" borderId="0" xfId="2" applyNumberFormat="1" applyFont="1" applyFill="1" applyBorder="1" applyProtection="1"/>
    <xf numFmtId="0" fontId="0" fillId="2" borderId="0" xfId="0" applyFont="1" applyFill="1" applyBorder="1" applyAlignment="1" applyProtection="1">
      <alignment horizontal="center"/>
    </xf>
    <xf numFmtId="0" fontId="0" fillId="2" borderId="0" xfId="0" applyFont="1" applyFill="1" applyBorder="1" applyProtection="1"/>
    <xf numFmtId="0" fontId="0" fillId="0" borderId="0" xfId="0" applyFont="1" applyProtection="1"/>
    <xf numFmtId="0" fontId="7" fillId="2" borderId="0" xfId="0" applyFont="1" applyFill="1" applyAlignment="1" applyProtection="1">
      <alignment vertical="center"/>
    </xf>
    <xf numFmtId="0" fontId="4" fillId="3" borderId="1" xfId="0" applyFont="1" applyFill="1" applyBorder="1" applyAlignment="1" applyProtection="1">
      <alignment horizontal="center" vertical="center"/>
    </xf>
    <xf numFmtId="164" fontId="4" fillId="5" borderId="1" xfId="3" applyNumberFormat="1" applyFont="1" applyFill="1" applyBorder="1" applyAlignment="1" applyProtection="1">
      <alignment horizontal="center" vertical="center"/>
    </xf>
    <xf numFmtId="0" fontId="0" fillId="0" borderId="0" xfId="0" applyAlignment="1" applyProtection="1">
      <alignment horizontal="center"/>
    </xf>
    <xf numFmtId="0" fontId="3" fillId="2" borderId="0" xfId="0" applyFont="1" applyFill="1" applyBorder="1" applyAlignment="1" applyProtection="1">
      <alignment horizontal="left"/>
    </xf>
    <xf numFmtId="0" fontId="2" fillId="2" borderId="0" xfId="0" applyFont="1" applyFill="1" applyBorder="1" applyAlignment="1" applyProtection="1">
      <alignment horizontal="center" wrapText="1"/>
    </xf>
    <xf numFmtId="165" fontId="0" fillId="2" borderId="0" xfId="0" applyNumberFormat="1" applyFill="1" applyBorder="1" applyProtection="1"/>
    <xf numFmtId="0" fontId="0" fillId="0" borderId="0" xfId="0" applyBorder="1" applyAlignment="1" applyProtection="1">
      <alignment horizontal="center"/>
    </xf>
    <xf numFmtId="0" fontId="0" fillId="0" borderId="0" xfId="0" applyBorder="1" applyProtection="1"/>
    <xf numFmtId="165" fontId="2" fillId="2" borderId="1" xfId="2" applyNumberFormat="1" applyFont="1" applyFill="1" applyBorder="1" applyAlignment="1" applyProtection="1">
      <alignment horizontal="center" vertical="center" wrapText="1"/>
    </xf>
    <xf numFmtId="0" fontId="0" fillId="0" borderId="0" xfId="0"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0" fillId="2" borderId="1" xfId="0" applyFill="1" applyBorder="1" applyAlignment="1" applyProtection="1">
      <alignment horizontal="center"/>
    </xf>
    <xf numFmtId="164" fontId="0" fillId="2" borderId="1" xfId="3" applyNumberFormat="1" applyFont="1" applyFill="1" applyBorder="1" applyAlignment="1" applyProtection="1">
      <alignment horizontal="center"/>
    </xf>
    <xf numFmtId="164" fontId="0" fillId="2" borderId="1" xfId="3" applyNumberFormat="1" applyFont="1" applyFill="1" applyBorder="1" applyAlignment="1" applyProtection="1">
      <alignment horizontal="center" vertical="center"/>
    </xf>
    <xf numFmtId="165" fontId="0" fillId="0" borderId="0" xfId="0" applyNumberFormat="1" applyBorder="1" applyProtection="1"/>
    <xf numFmtId="0" fontId="0" fillId="2" borderId="0" xfId="0" applyFill="1" applyBorder="1" applyProtection="1"/>
    <xf numFmtId="0" fontId="5" fillId="2" borderId="0" xfId="0" applyFont="1" applyFill="1" applyAlignment="1" applyProtection="1">
      <alignment horizontal="left" vertical="top" wrapText="1" indent="1"/>
    </xf>
    <xf numFmtId="0" fontId="2" fillId="2" borderId="0" xfId="0" applyFont="1" applyFill="1" applyAlignment="1" applyProtection="1">
      <alignment horizontal="center"/>
    </xf>
    <xf numFmtId="165" fontId="0" fillId="0" borderId="0" xfId="2" applyNumberFormat="1" applyFont="1" applyProtection="1"/>
    <xf numFmtId="9" fontId="2" fillId="2" borderId="0" xfId="3" applyFont="1" applyFill="1" applyAlignment="1" applyProtection="1">
      <alignment horizontal="center"/>
    </xf>
    <xf numFmtId="165" fontId="2" fillId="2" borderId="0" xfId="2" applyNumberFormat="1" applyFont="1" applyFill="1" applyAlignment="1" applyProtection="1"/>
    <xf numFmtId="164" fontId="2" fillId="2" borderId="0" xfId="3" applyNumberFormat="1" applyFont="1" applyFill="1" applyAlignment="1" applyProtection="1">
      <alignment horizontal="center"/>
    </xf>
    <xf numFmtId="0" fontId="5" fillId="2" borderId="0" xfId="0" applyFont="1" applyFill="1" applyProtection="1"/>
    <xf numFmtId="165" fontId="5" fillId="2" borderId="0" xfId="2" applyNumberFormat="1" applyFont="1" applyFill="1" applyProtection="1"/>
    <xf numFmtId="0" fontId="2" fillId="2" borderId="0" xfId="0" applyFont="1" applyFill="1" applyAlignment="1" applyProtection="1">
      <alignment vertical="center"/>
    </xf>
    <xf numFmtId="165" fontId="2" fillId="2" borderId="0" xfId="2" applyNumberFormat="1" applyFont="1" applyFill="1" applyAlignment="1" applyProtection="1">
      <alignment vertical="center"/>
    </xf>
    <xf numFmtId="0" fontId="2" fillId="0" borderId="0" xfId="0" applyFont="1" applyAlignment="1" applyProtection="1">
      <alignment vertical="center"/>
    </xf>
    <xf numFmtId="165" fontId="0" fillId="2" borderId="0" xfId="2" applyNumberFormat="1" applyFont="1" applyFill="1" applyAlignment="1" applyProtection="1">
      <alignment vertical="center"/>
    </xf>
    <xf numFmtId="164" fontId="0" fillId="2" borderId="0" xfId="0" applyNumberFormat="1" applyFill="1" applyAlignment="1" applyProtection="1">
      <alignment horizontal="center"/>
    </xf>
    <xf numFmtId="0" fontId="5"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0" fillId="2" borderId="0" xfId="0" applyFill="1" applyBorder="1" applyAlignment="1" applyProtection="1">
      <alignment horizontal="center"/>
    </xf>
    <xf numFmtId="164" fontId="0" fillId="2" borderId="0" xfId="3" applyNumberFormat="1" applyFont="1" applyFill="1" applyBorder="1" applyProtection="1"/>
    <xf numFmtId="165" fontId="0" fillId="2" borderId="0" xfId="1" applyNumberFormat="1" applyFont="1" applyFill="1" applyBorder="1" applyProtection="1"/>
    <xf numFmtId="0" fontId="0" fillId="2" borderId="14" xfId="0" applyFill="1" applyBorder="1" applyProtection="1"/>
    <xf numFmtId="0" fontId="0" fillId="2" borderId="15" xfId="0" applyFill="1" applyBorder="1" applyProtection="1"/>
    <xf numFmtId="0" fontId="0" fillId="2" borderId="16" xfId="0" applyFill="1" applyBorder="1" applyProtection="1"/>
    <xf numFmtId="0" fontId="0" fillId="2" borderId="17" xfId="0" applyFill="1" applyBorder="1" applyAlignment="1" applyProtection="1">
      <alignment horizontal="center"/>
    </xf>
    <xf numFmtId="0" fontId="0" fillId="2" borderId="17" xfId="0" applyFill="1" applyBorder="1" applyProtection="1"/>
    <xf numFmtId="165" fontId="0" fillId="2" borderId="17" xfId="2" applyNumberFormat="1" applyFont="1" applyFill="1" applyBorder="1" applyProtection="1"/>
    <xf numFmtId="0" fontId="0" fillId="2" borderId="18" xfId="0" applyFill="1" applyBorder="1" applyProtection="1"/>
    <xf numFmtId="0" fontId="0" fillId="2" borderId="11" xfId="0" applyFill="1" applyBorder="1" applyProtection="1"/>
    <xf numFmtId="0" fontId="0" fillId="2" borderId="12" xfId="0" applyFill="1" applyBorder="1" applyAlignment="1" applyProtection="1">
      <alignment horizontal="center"/>
    </xf>
    <xf numFmtId="0" fontId="0" fillId="2" borderId="12" xfId="0" applyFill="1" applyBorder="1" applyProtection="1"/>
    <xf numFmtId="165" fontId="0" fillId="2" borderId="12" xfId="2" applyNumberFormat="1" applyFont="1" applyFill="1" applyBorder="1" applyProtection="1"/>
    <xf numFmtId="0" fontId="0" fillId="2" borderId="13" xfId="0" applyFill="1" applyBorder="1" applyProtection="1"/>
    <xf numFmtId="0" fontId="0" fillId="0" borderId="0" xfId="0" applyAlignment="1" applyProtection="1">
      <alignment horizontal="center" vertical="center"/>
    </xf>
    <xf numFmtId="0" fontId="0" fillId="0" borderId="0" xfId="0" applyFont="1" applyBorder="1" applyAlignment="1" applyProtection="1">
      <alignment horizontal="center"/>
    </xf>
    <xf numFmtId="165" fontId="2" fillId="0" borderId="0" xfId="2" applyNumberFormat="1" applyFont="1" applyBorder="1" applyProtection="1"/>
    <xf numFmtId="164" fontId="0" fillId="0" borderId="0" xfId="0" applyNumberFormat="1" applyFont="1" applyBorder="1" applyProtection="1"/>
    <xf numFmtId="164" fontId="0" fillId="2" borderId="0" xfId="0" applyNumberFormat="1" applyFill="1" applyProtection="1"/>
    <xf numFmtId="0" fontId="0" fillId="2" borderId="0" xfId="0" applyFill="1" applyBorder="1" applyAlignment="1" applyProtection="1">
      <alignment horizontal="left" vertical="top" wrapText="1"/>
    </xf>
    <xf numFmtId="0" fontId="5" fillId="2" borderId="0" xfId="0" applyFont="1" applyFill="1" applyAlignment="1" applyProtection="1">
      <alignment vertical="center"/>
    </xf>
    <xf numFmtId="0" fontId="5" fillId="2" borderId="1" xfId="0" applyFont="1" applyFill="1" applyBorder="1" applyAlignment="1" applyProtection="1">
      <alignment horizontal="center" vertical="center" wrapText="1"/>
    </xf>
    <xf numFmtId="0" fontId="7" fillId="2" borderId="0" xfId="0" applyFont="1" applyFill="1" applyProtection="1"/>
    <xf numFmtId="0" fontId="7" fillId="2" borderId="0" xfId="0" applyFont="1" applyFill="1" applyAlignment="1" applyProtection="1">
      <alignment horizontal="center"/>
    </xf>
    <xf numFmtId="165" fontId="7" fillId="2" borderId="0" xfId="2" applyNumberFormat="1" applyFont="1" applyFill="1" applyProtection="1"/>
    <xf numFmtId="0" fontId="7" fillId="0" borderId="0" xfId="0" applyFont="1" applyProtection="1"/>
    <xf numFmtId="0" fontId="7" fillId="0" borderId="0" xfId="0" applyFont="1" applyAlignment="1" applyProtection="1">
      <alignment horizontal="center"/>
    </xf>
    <xf numFmtId="164" fontId="4" fillId="7" borderId="1" xfId="3"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167" fontId="0" fillId="2" borderId="1" xfId="2" applyNumberFormat="1" applyFont="1" applyFill="1" applyBorder="1" applyAlignment="1" applyProtection="1">
      <alignment horizontal="center" vertical="center"/>
    </xf>
    <xf numFmtId="0" fontId="0" fillId="2" borderId="1" xfId="0" applyFill="1" applyBorder="1" applyAlignment="1" applyProtection="1">
      <alignment horizontal="center" vertical="center"/>
    </xf>
    <xf numFmtId="165" fontId="0" fillId="4" borderId="1" xfId="2" applyNumberFormat="1" applyFont="1" applyFill="1" applyBorder="1" applyAlignment="1" applyProtection="1">
      <alignment vertical="center"/>
    </xf>
    <xf numFmtId="165" fontId="0" fillId="2" borderId="1" xfId="2" applyNumberFormat="1" applyFont="1" applyFill="1" applyBorder="1" applyAlignment="1" applyProtection="1">
      <alignment vertical="center"/>
    </xf>
    <xf numFmtId="165" fontId="0" fillId="2" borderId="0" xfId="0" applyNumberFormat="1" applyFill="1" applyBorder="1" applyAlignment="1" applyProtection="1">
      <alignment vertical="center"/>
    </xf>
    <xf numFmtId="0" fontId="0" fillId="2" borderId="0" xfId="0" applyFill="1" applyAlignment="1" applyProtection="1"/>
    <xf numFmtId="165" fontId="0" fillId="4" borderId="1" xfId="2" applyNumberFormat="1" applyFont="1" applyFill="1" applyBorder="1" applyAlignment="1" applyProtection="1"/>
    <xf numFmtId="165" fontId="0" fillId="2" borderId="1" xfId="2" applyNumberFormat="1" applyFont="1" applyFill="1" applyBorder="1" applyAlignment="1" applyProtection="1"/>
    <xf numFmtId="164" fontId="0" fillId="2" borderId="1" xfId="3" applyNumberFormat="1" applyFont="1" applyFill="1" applyBorder="1" applyAlignment="1" applyProtection="1">
      <alignment vertical="center"/>
    </xf>
    <xf numFmtId="165" fontId="0" fillId="2" borderId="0" xfId="2" applyNumberFormat="1" applyFont="1" applyFill="1" applyBorder="1" applyAlignment="1" applyProtection="1">
      <alignment vertical="center"/>
    </xf>
    <xf numFmtId="164" fontId="0" fillId="2" borderId="0" xfId="3" applyNumberFormat="1" applyFont="1" applyFill="1" applyBorder="1" applyAlignment="1" applyProtection="1">
      <alignment vertical="center"/>
    </xf>
    <xf numFmtId="165" fontId="0" fillId="2" borderId="1" xfId="1" applyNumberFormat="1" applyFont="1" applyFill="1" applyBorder="1" applyAlignment="1" applyProtection="1">
      <alignment vertical="center"/>
    </xf>
    <xf numFmtId="165" fontId="0" fillId="2" borderId="0" xfId="1" applyNumberFormat="1" applyFont="1" applyFill="1" applyBorder="1" applyAlignment="1" applyProtection="1">
      <alignment vertical="center"/>
    </xf>
    <xf numFmtId="0" fontId="0" fillId="2" borderId="0" xfId="0" applyFill="1" applyBorder="1" applyAlignment="1" applyProtection="1">
      <alignment horizontal="right"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alignment horizontal="center" vertical="center"/>
    </xf>
    <xf numFmtId="0" fontId="2" fillId="2" borderId="1" xfId="0" applyNumberFormat="1" applyFont="1" applyFill="1" applyBorder="1" applyAlignment="1" applyProtection="1">
      <alignment horizontal="center" vertical="center"/>
    </xf>
    <xf numFmtId="3" fontId="0" fillId="2" borderId="1" xfId="0" applyNumberFormat="1" applyFill="1" applyBorder="1" applyAlignment="1" applyProtection="1">
      <alignment horizontal="center" vertical="center"/>
    </xf>
    <xf numFmtId="0" fontId="0" fillId="0" borderId="1" xfId="0" applyFill="1" applyBorder="1" applyAlignment="1" applyProtection="1">
      <alignment horizontal="center" vertical="center"/>
    </xf>
    <xf numFmtId="3" fontId="2" fillId="2" borderId="0" xfId="0" applyNumberFormat="1" applyFont="1" applyFill="1" applyAlignment="1" applyProtection="1">
      <alignment horizontal="center"/>
    </xf>
    <xf numFmtId="0" fontId="11" fillId="2" borderId="1" xfId="0" applyFont="1" applyFill="1" applyBorder="1" applyAlignment="1" applyProtection="1">
      <alignment horizontal="center" wrapText="1"/>
    </xf>
    <xf numFmtId="37" fontId="0" fillId="2" borderId="1" xfId="2" applyNumberFormat="1" applyFont="1" applyFill="1" applyBorder="1" applyAlignment="1" applyProtection="1">
      <alignment horizontal="center" vertical="center"/>
    </xf>
    <xf numFmtId="0" fontId="7" fillId="2" borderId="0" xfId="0" applyFont="1" applyFill="1" applyAlignment="1" applyProtection="1">
      <alignment horizontal="left" indent="1"/>
    </xf>
    <xf numFmtId="165" fontId="0" fillId="2" borderId="1" xfId="2" applyNumberFormat="1" applyFont="1" applyFill="1" applyBorder="1" applyAlignment="1" applyProtection="1">
      <alignment horizontal="center" vertical="center"/>
    </xf>
    <xf numFmtId="38" fontId="0" fillId="2" borderId="1" xfId="2" applyNumberFormat="1" applyFont="1" applyFill="1" applyBorder="1" applyAlignment="1" applyProtection="1">
      <alignment horizontal="center" vertical="center"/>
    </xf>
    <xf numFmtId="0" fontId="0" fillId="8" borderId="1" xfId="0" applyFill="1" applyBorder="1" applyProtection="1"/>
    <xf numFmtId="0" fontId="0" fillId="8" borderId="1" xfId="0" applyFill="1" applyBorder="1" applyAlignment="1" applyProtection="1">
      <alignment horizontal="center"/>
    </xf>
    <xf numFmtId="37" fontId="0" fillId="2" borderId="9" xfId="2" applyNumberFormat="1" applyFont="1" applyFill="1" applyBorder="1" applyAlignment="1" applyProtection="1">
      <alignment horizontal="center" vertical="center"/>
    </xf>
    <xf numFmtId="0" fontId="0" fillId="8" borderId="9" xfId="0" applyFill="1" applyBorder="1" applyProtection="1"/>
    <xf numFmtId="37" fontId="0" fillId="2" borderId="32" xfId="2" applyNumberFormat="1" applyFont="1" applyFill="1" applyBorder="1" applyAlignment="1" applyProtection="1">
      <alignment horizontal="center" vertical="center"/>
    </xf>
    <xf numFmtId="168" fontId="0" fillId="2" borderId="31" xfId="3" applyNumberFormat="1" applyFont="1" applyFill="1" applyBorder="1" applyAlignment="1" applyProtection="1">
      <alignment horizontal="center" vertical="center"/>
    </xf>
    <xf numFmtId="165" fontId="0" fillId="2" borderId="32" xfId="2" applyNumberFormat="1" applyFont="1" applyFill="1" applyBorder="1" applyAlignment="1" applyProtection="1">
      <alignment horizontal="center" vertical="center"/>
    </xf>
    <xf numFmtId="1" fontId="4" fillId="9" borderId="1" xfId="0" applyNumberFormat="1" applyFont="1" applyFill="1" applyBorder="1" applyAlignment="1" applyProtection="1">
      <alignment horizontal="center" vertical="center"/>
      <protection locked="0"/>
    </xf>
    <xf numFmtId="169" fontId="0" fillId="2" borderId="1" xfId="2" applyNumberFormat="1" applyFont="1" applyFill="1" applyBorder="1" applyAlignment="1" applyProtection="1">
      <alignment horizontal="center" vertical="center"/>
    </xf>
    <xf numFmtId="169" fontId="2" fillId="2" borderId="0" xfId="2" applyNumberFormat="1" applyFont="1" applyFill="1" applyBorder="1" applyAlignment="1" applyProtection="1">
      <alignment horizontal="center" vertical="center"/>
    </xf>
    <xf numFmtId="165" fontId="0" fillId="4" borderId="1" xfId="2" applyNumberFormat="1" applyFont="1" applyFill="1" applyBorder="1" applyProtection="1">
      <protection locked="0"/>
    </xf>
    <xf numFmtId="165" fontId="0" fillId="4" borderId="1" xfId="1" applyNumberFormat="1" applyFont="1" applyFill="1" applyBorder="1" applyProtection="1">
      <protection locked="0"/>
    </xf>
    <xf numFmtId="165" fontId="0" fillId="4" borderId="31" xfId="2" applyNumberFormat="1" applyFont="1" applyFill="1" applyBorder="1" applyAlignment="1" applyProtection="1">
      <alignment vertical="center"/>
      <protection locked="0"/>
    </xf>
    <xf numFmtId="165" fontId="0" fillId="4" borderId="31" xfId="1" applyNumberFormat="1" applyFont="1" applyFill="1" applyBorder="1" applyAlignment="1" applyProtection="1">
      <alignment vertical="center"/>
      <protection locked="0"/>
    </xf>
    <xf numFmtId="165" fontId="0" fillId="4" borderId="1" xfId="1" applyNumberFormat="1" applyFont="1" applyFill="1" applyBorder="1" applyAlignment="1" applyProtection="1">
      <alignment vertical="center"/>
      <protection locked="0"/>
    </xf>
    <xf numFmtId="165" fontId="7" fillId="2" borderId="1" xfId="2"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xf>
    <xf numFmtId="0" fontId="3" fillId="0" borderId="0" xfId="0" applyFont="1" applyAlignment="1" applyProtection="1">
      <alignment vertical="center"/>
    </xf>
    <xf numFmtId="0" fontId="9" fillId="2" borderId="0" xfId="0" applyFont="1" applyFill="1" applyBorder="1" applyAlignment="1" applyProtection="1">
      <alignment horizontal="center" vertical="center"/>
    </xf>
    <xf numFmtId="165" fontId="9" fillId="2" borderId="0" xfId="2" applyNumberFormat="1" applyFont="1" applyFill="1" applyBorder="1" applyAlignment="1" applyProtection="1">
      <alignment vertical="center"/>
    </xf>
    <xf numFmtId="164" fontId="9" fillId="2" borderId="0" xfId="3" applyNumberFormat="1"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Alignment="1" applyProtection="1">
      <alignment vertical="center"/>
    </xf>
    <xf numFmtId="0" fontId="9" fillId="0" borderId="0" xfId="0" applyFont="1" applyAlignment="1" applyProtection="1">
      <alignment vertical="center"/>
    </xf>
    <xf numFmtId="165" fontId="9" fillId="2" borderId="0" xfId="1" applyNumberFormat="1" applyFont="1" applyFill="1" applyBorder="1" applyAlignment="1" applyProtection="1">
      <alignment vertical="center"/>
    </xf>
    <xf numFmtId="172" fontId="0" fillId="2" borderId="1" xfId="0" applyNumberFormat="1" applyFill="1" applyBorder="1" applyAlignment="1" applyProtection="1">
      <alignment horizontal="center" vertical="center"/>
    </xf>
    <xf numFmtId="172" fontId="0" fillId="2" borderId="1" xfId="0" applyNumberFormat="1" applyFill="1" applyBorder="1" applyAlignment="1" applyProtection="1">
      <alignment horizontal="center"/>
    </xf>
    <xf numFmtId="172" fontId="0" fillId="0" borderId="1" xfId="0" applyNumberFormat="1" applyBorder="1" applyAlignment="1" applyProtection="1">
      <alignment horizontal="center" vertical="center"/>
    </xf>
    <xf numFmtId="165" fontId="7" fillId="2" borderId="0" xfId="2" applyNumberFormat="1" applyFont="1" applyFill="1" applyBorder="1" applyAlignment="1" applyProtection="1">
      <alignment horizontal="center" vertical="center"/>
    </xf>
    <xf numFmtId="3" fontId="0" fillId="10" borderId="1" xfId="0" applyNumberFormat="1" applyFill="1" applyBorder="1" applyAlignment="1" applyProtection="1">
      <alignment horizontal="center" vertical="center"/>
    </xf>
    <xf numFmtId="0" fontId="35" fillId="10" borderId="1" xfId="0" applyFont="1" applyFill="1" applyBorder="1" applyAlignment="1" applyProtection="1">
      <alignment horizontal="center" vertical="center" wrapText="1"/>
    </xf>
    <xf numFmtId="3" fontId="0" fillId="11" borderId="1" xfId="0" applyNumberFormat="1" applyFill="1" applyBorder="1" applyAlignment="1" applyProtection="1">
      <alignment horizontal="center" vertical="center"/>
    </xf>
    <xf numFmtId="0" fontId="36" fillId="2" borderId="0" xfId="0" applyFont="1" applyFill="1" applyBorder="1" applyProtection="1"/>
    <xf numFmtId="165" fontId="36" fillId="2" borderId="0" xfId="2" applyNumberFormat="1" applyFont="1" applyFill="1" applyBorder="1" applyProtection="1"/>
    <xf numFmtId="0" fontId="36" fillId="2" borderId="0" xfId="0" applyFont="1" applyFill="1" applyBorder="1" applyAlignment="1" applyProtection="1">
      <alignment horizontal="center"/>
    </xf>
    <xf numFmtId="0" fontId="36" fillId="2" borderId="15" xfId="0" applyFont="1" applyFill="1" applyBorder="1" applyProtection="1"/>
    <xf numFmtId="0" fontId="36" fillId="2" borderId="0" xfId="0" applyFont="1" applyFill="1" applyAlignment="1" applyProtection="1">
      <alignment horizontal="center"/>
    </xf>
    <xf numFmtId="0" fontId="36" fillId="0" borderId="0" xfId="0" applyFont="1" applyProtection="1"/>
    <xf numFmtId="0" fontId="37" fillId="2" borderId="14" xfId="0" applyFont="1" applyFill="1" applyBorder="1" applyProtection="1"/>
    <xf numFmtId="1" fontId="37" fillId="2" borderId="0" xfId="0" applyNumberFormat="1" applyFont="1" applyFill="1" applyBorder="1" applyAlignment="1" applyProtection="1">
      <alignment horizontal="left" indent="1"/>
    </xf>
    <xf numFmtId="0" fontId="0" fillId="2" borderId="33" xfId="0" applyFill="1" applyBorder="1" applyProtection="1"/>
    <xf numFmtId="0" fontId="0" fillId="2" borderId="29" xfId="0" applyFill="1" applyBorder="1" applyAlignment="1" applyProtection="1">
      <alignment horizontal="center"/>
    </xf>
    <xf numFmtId="0" fontId="0" fillId="2" borderId="29" xfId="0" applyFill="1" applyBorder="1" applyProtection="1"/>
    <xf numFmtId="165" fontId="0" fillId="2" borderId="29" xfId="2" applyNumberFormat="1" applyFont="1" applyFill="1" applyBorder="1" applyProtection="1"/>
    <xf numFmtId="0" fontId="0" fillId="2" borderId="34" xfId="0" applyFill="1" applyBorder="1" applyProtection="1"/>
    <xf numFmtId="37" fontId="28" fillId="2" borderId="1" xfId="1" applyNumberFormat="1" applyFont="1" applyFill="1" applyBorder="1" applyAlignment="1" applyProtection="1">
      <alignment horizontal="center" vertical="center"/>
    </xf>
    <xf numFmtId="5" fontId="28" fillId="2" borderId="1" xfId="2" applyNumberFormat="1" applyFont="1" applyFill="1" applyBorder="1" applyAlignment="1" applyProtection="1">
      <alignment horizontal="center" vertical="center"/>
    </xf>
    <xf numFmtId="5" fontId="28" fillId="2" borderId="1" xfId="1" applyNumberFormat="1" applyFont="1" applyFill="1" applyBorder="1" applyAlignment="1" applyProtection="1">
      <alignment horizontal="center" vertical="center"/>
    </xf>
    <xf numFmtId="166" fontId="28" fillId="2" borderId="1" xfId="2" applyNumberFormat="1"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28" fillId="2" borderId="7" xfId="0" applyFont="1" applyFill="1" applyBorder="1" applyAlignment="1" applyProtection="1">
      <alignment horizontal="left" vertical="center" indent="1"/>
    </xf>
    <xf numFmtId="0" fontId="28" fillId="2" borderId="8" xfId="0" applyFont="1" applyFill="1" applyBorder="1" applyAlignment="1" applyProtection="1">
      <alignment horizontal="left" vertical="center" indent="1"/>
    </xf>
    <xf numFmtId="0" fontId="4" fillId="6" borderId="22" xfId="0" applyFont="1" applyFill="1" applyBorder="1" applyAlignment="1" applyProtection="1">
      <alignment horizontal="center" vertical="center"/>
    </xf>
    <xf numFmtId="0" fontId="28" fillId="2" borderId="8" xfId="0" applyFont="1" applyFill="1" applyBorder="1" applyAlignment="1" applyProtection="1">
      <alignment vertical="center"/>
    </xf>
    <xf numFmtId="0" fontId="28" fillId="2" borderId="1" xfId="0" applyFont="1" applyFill="1" applyBorder="1" applyAlignment="1" applyProtection="1">
      <alignment horizontal="center" vertical="center"/>
    </xf>
    <xf numFmtId="3" fontId="28" fillId="2" borderId="1" xfId="0" applyNumberFormat="1" applyFont="1" applyFill="1" applyBorder="1" applyAlignment="1" applyProtection="1">
      <alignment horizontal="center" vertical="center"/>
    </xf>
    <xf numFmtId="0" fontId="28" fillId="2" borderId="1" xfId="0" applyFont="1" applyFill="1" applyBorder="1" applyAlignment="1" applyProtection="1">
      <alignment horizontal="left" vertical="center" indent="1"/>
    </xf>
    <xf numFmtId="0" fontId="28" fillId="2" borderId="7" xfId="0" applyFont="1" applyFill="1" applyBorder="1" applyAlignment="1" applyProtection="1">
      <alignment vertical="center"/>
    </xf>
    <xf numFmtId="1" fontId="28" fillId="2" borderId="1" xfId="0" applyNumberFormat="1" applyFont="1" applyFill="1" applyBorder="1" applyAlignment="1" applyProtection="1">
      <alignment horizontal="center" vertical="center"/>
    </xf>
    <xf numFmtId="37" fontId="0" fillId="10" borderId="1" xfId="2" applyNumberFormat="1" applyFont="1" applyFill="1" applyBorder="1" applyAlignment="1" applyProtection="1">
      <alignment horizontal="center" vertical="center"/>
    </xf>
    <xf numFmtId="0" fontId="28" fillId="2" borderId="0" xfId="0" applyFont="1" applyFill="1" applyAlignment="1" applyProtection="1">
      <alignment vertical="top"/>
    </xf>
    <xf numFmtId="0" fontId="28" fillId="2" borderId="0" xfId="0" applyFont="1" applyFill="1" applyAlignment="1" applyProtection="1">
      <alignment horizontal="center" vertical="top"/>
    </xf>
    <xf numFmtId="165" fontId="28" fillId="2" borderId="0" xfId="2" applyNumberFormat="1" applyFont="1" applyFill="1" applyAlignment="1" applyProtection="1">
      <alignment vertical="top"/>
    </xf>
    <xf numFmtId="0" fontId="28" fillId="0" borderId="0" xfId="0" applyFont="1" applyAlignment="1" applyProtection="1">
      <alignment vertical="top"/>
    </xf>
    <xf numFmtId="165" fontId="4" fillId="5" borderId="1" xfId="2" applyNumberFormat="1" applyFont="1" applyFill="1" applyBorder="1" applyAlignment="1" applyProtection="1">
      <alignment vertical="center"/>
      <protection locked="0"/>
    </xf>
    <xf numFmtId="165" fontId="0" fillId="2" borderId="0" xfId="0" applyNumberFormat="1" applyFill="1" applyProtection="1"/>
    <xf numFmtId="14" fontId="0" fillId="2" borderId="0" xfId="0" applyNumberFormat="1" applyFill="1" applyProtection="1"/>
    <xf numFmtId="0" fontId="36" fillId="2" borderId="14" xfId="0" applyFont="1" applyFill="1" applyBorder="1" applyProtection="1"/>
    <xf numFmtId="0" fontId="39" fillId="2" borderId="0" xfId="0" applyFont="1" applyFill="1" applyBorder="1" applyProtection="1"/>
    <xf numFmtId="0" fontId="2" fillId="2" borderId="1" xfId="0" applyFont="1" applyFill="1" applyBorder="1" applyAlignment="1" applyProtection="1">
      <alignment horizontal="center" vertical="center" wrapText="1"/>
    </xf>
    <xf numFmtId="0" fontId="2" fillId="2" borderId="0" xfId="0" applyFont="1" applyFill="1" applyAlignment="1" applyProtection="1">
      <alignment horizontal="right"/>
    </xf>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4" fillId="10" borderId="1" xfId="0"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41" fillId="2" borderId="14" xfId="0" applyFont="1" applyFill="1" applyBorder="1" applyProtection="1"/>
    <xf numFmtId="0" fontId="41" fillId="2" borderId="0" xfId="0" applyFont="1" applyFill="1" applyBorder="1" applyAlignment="1" applyProtection="1">
      <alignment vertical="center"/>
    </xf>
    <xf numFmtId="165" fontId="41" fillId="2" borderId="0" xfId="2" applyNumberFormat="1" applyFont="1" applyFill="1" applyBorder="1" applyAlignment="1" applyProtection="1">
      <alignment vertical="center"/>
    </xf>
    <xf numFmtId="171" fontId="41" fillId="2" borderId="0" xfId="0" applyNumberFormat="1"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0" xfId="0" applyFont="1" applyFill="1" applyBorder="1" applyProtection="1"/>
    <xf numFmtId="0" fontId="41" fillId="0" borderId="0" xfId="0" applyFont="1" applyProtection="1"/>
    <xf numFmtId="0" fontId="42" fillId="2" borderId="0" xfId="0" applyFont="1" applyFill="1" applyBorder="1" applyAlignment="1" applyProtection="1">
      <alignment vertical="center"/>
    </xf>
    <xf numFmtId="0" fontId="41" fillId="2" borderId="14" xfId="0" applyFont="1" applyFill="1" applyBorder="1" applyAlignment="1" applyProtection="1">
      <alignment vertical="center"/>
    </xf>
    <xf numFmtId="0" fontId="41" fillId="0" borderId="0" xfId="0" applyFont="1" applyAlignment="1" applyProtection="1">
      <alignment vertical="center"/>
    </xf>
    <xf numFmtId="179" fontId="41" fillId="2" borderId="0" xfId="0" applyNumberFormat="1" applyFont="1" applyFill="1" applyBorder="1" applyAlignment="1" applyProtection="1">
      <alignment vertical="center"/>
    </xf>
    <xf numFmtId="8" fontId="41" fillId="2" borderId="0" xfId="2" applyNumberFormat="1" applyFont="1" applyFill="1" applyBorder="1" applyAlignment="1" applyProtection="1">
      <alignment horizontal="center" vertical="center"/>
    </xf>
    <xf numFmtId="0" fontId="43" fillId="2" borderId="0" xfId="0" applyFont="1" applyFill="1" applyBorder="1" applyAlignment="1" applyProtection="1">
      <alignment horizontal="center"/>
    </xf>
    <xf numFmtId="0" fontId="0" fillId="2" borderId="0" xfId="0" applyFill="1" applyAlignment="1" applyProtection="1">
      <alignment horizontal="center" vertical="top"/>
    </xf>
    <xf numFmtId="0" fontId="0" fillId="2" borderId="0" xfId="0" applyFill="1" applyAlignment="1" applyProtection="1">
      <alignment vertical="top"/>
    </xf>
    <xf numFmtId="0" fontId="0" fillId="0" borderId="0" xfId="0" applyAlignment="1" applyProtection="1">
      <alignment vertical="top"/>
    </xf>
    <xf numFmtId="180" fontId="41" fillId="2" borderId="0" xfId="0" applyNumberFormat="1" applyFont="1" applyFill="1" applyBorder="1" applyAlignment="1" applyProtection="1">
      <alignment horizontal="center" vertical="center"/>
    </xf>
    <xf numFmtId="0" fontId="42" fillId="2" borderId="0" xfId="0" applyFont="1" applyFill="1" applyBorder="1" applyAlignment="1" applyProtection="1">
      <alignment horizontal="left" indent="3"/>
    </xf>
    <xf numFmtId="0" fontId="31" fillId="2" borderId="17" xfId="0" applyFont="1" applyFill="1" applyBorder="1" applyAlignment="1" applyProtection="1">
      <alignment vertical="center"/>
    </xf>
    <xf numFmtId="0" fontId="31" fillId="2" borderId="18" xfId="0" applyFont="1" applyFill="1" applyBorder="1" applyAlignment="1" applyProtection="1">
      <alignment vertical="center"/>
    </xf>
    <xf numFmtId="0" fontId="36" fillId="6" borderId="0" xfId="0" applyFont="1" applyFill="1" applyBorder="1" applyProtection="1"/>
    <xf numFmtId="0" fontId="43" fillId="2" borderId="10" xfId="0" applyFont="1" applyFill="1" applyBorder="1" applyAlignment="1" applyProtection="1">
      <alignment horizontal="center"/>
    </xf>
    <xf numFmtId="0" fontId="36" fillId="2" borderId="10" xfId="0" applyFont="1" applyFill="1" applyBorder="1" applyProtection="1"/>
    <xf numFmtId="0" fontId="0" fillId="2" borderId="10" xfId="0" applyFill="1" applyBorder="1" applyProtection="1"/>
    <xf numFmtId="179" fontId="41" fillId="2" borderId="10" xfId="0" applyNumberFormat="1" applyFont="1" applyFill="1" applyBorder="1" applyAlignment="1" applyProtection="1">
      <alignment horizontal="center" vertical="center"/>
    </xf>
    <xf numFmtId="0" fontId="36" fillId="2" borderId="10" xfId="0" applyFont="1" applyFill="1" applyBorder="1" applyAlignment="1" applyProtection="1">
      <alignment horizontal="center"/>
    </xf>
    <xf numFmtId="0" fontId="0" fillId="2" borderId="10" xfId="0" applyFill="1" applyBorder="1" applyAlignment="1" applyProtection="1">
      <alignment horizontal="center"/>
    </xf>
    <xf numFmtId="0" fontId="41" fillId="2" borderId="10" xfId="0" applyFont="1" applyFill="1" applyBorder="1" applyAlignment="1" applyProtection="1">
      <alignment vertical="center"/>
    </xf>
    <xf numFmtId="180" fontId="41" fillId="2" borderId="10" xfId="0" applyNumberFormat="1" applyFont="1" applyFill="1" applyBorder="1" applyAlignment="1" applyProtection="1">
      <alignment horizontal="center" vertical="center"/>
    </xf>
    <xf numFmtId="0" fontId="43" fillId="2" borderId="41" xfId="0" applyFont="1" applyFill="1" applyBorder="1" applyAlignment="1" applyProtection="1">
      <alignment horizontal="center"/>
    </xf>
    <xf numFmtId="0" fontId="36" fillId="2" borderId="41" xfId="0" applyFont="1" applyFill="1" applyBorder="1" applyProtection="1"/>
    <xf numFmtId="171" fontId="41" fillId="2" borderId="41" xfId="0" applyNumberFormat="1" applyFont="1" applyFill="1" applyBorder="1" applyAlignment="1" applyProtection="1">
      <alignment horizontal="center" vertical="center"/>
    </xf>
    <xf numFmtId="0" fontId="0" fillId="2" borderId="41" xfId="0" applyFill="1" applyBorder="1" applyProtection="1"/>
    <xf numFmtId="0" fontId="41" fillId="2" borderId="41" xfId="0" applyFont="1" applyFill="1" applyBorder="1" applyAlignment="1" applyProtection="1">
      <alignment horizontal="center" vertical="center"/>
    </xf>
    <xf numFmtId="0" fontId="41" fillId="2" borderId="10" xfId="0" applyFont="1" applyFill="1" applyBorder="1" applyAlignment="1" applyProtection="1">
      <alignment horizontal="center" vertical="center"/>
    </xf>
    <xf numFmtId="3" fontId="41" fillId="2" borderId="10" xfId="0" applyNumberFormat="1" applyFont="1" applyFill="1" applyBorder="1" applyAlignment="1" applyProtection="1">
      <alignment horizontal="center" vertical="center"/>
    </xf>
    <xf numFmtId="178" fontId="41" fillId="2" borderId="10" xfId="2" applyNumberFormat="1" applyFont="1" applyFill="1" applyBorder="1" applyAlignment="1" applyProtection="1">
      <alignment horizontal="center" vertical="center"/>
    </xf>
    <xf numFmtId="1" fontId="41" fillId="2" borderId="41" xfId="0" applyNumberFormat="1" applyFont="1" applyFill="1" applyBorder="1" applyAlignment="1" applyProtection="1">
      <alignment horizontal="center" vertical="center"/>
    </xf>
    <xf numFmtId="179" fontId="41" fillId="2" borderId="41" xfId="0" applyNumberFormat="1" applyFont="1" applyFill="1" applyBorder="1" applyAlignment="1" applyProtection="1">
      <alignment vertical="center"/>
    </xf>
    <xf numFmtId="178" fontId="41" fillId="2" borderId="41" xfId="2" applyNumberFormat="1" applyFont="1" applyFill="1" applyBorder="1" applyAlignment="1" applyProtection="1">
      <alignment horizontal="center" vertical="center"/>
    </xf>
    <xf numFmtId="0" fontId="36" fillId="2" borderId="16" xfId="0" applyFont="1" applyFill="1" applyBorder="1" applyProtection="1"/>
    <xf numFmtId="0" fontId="36" fillId="2" borderId="17" xfId="0" applyFont="1" applyFill="1" applyBorder="1" applyProtection="1"/>
    <xf numFmtId="165" fontId="36" fillId="2" borderId="17" xfId="2" applyNumberFormat="1" applyFont="1" applyFill="1" applyBorder="1" applyProtection="1"/>
    <xf numFmtId="0" fontId="36" fillId="2" borderId="17" xfId="0" applyFont="1" applyFill="1" applyBorder="1" applyAlignment="1" applyProtection="1">
      <alignment horizontal="center"/>
    </xf>
    <xf numFmtId="0" fontId="41" fillId="2" borderId="15" xfId="0" applyFont="1" applyFill="1" applyBorder="1" applyProtection="1"/>
    <xf numFmtId="0" fontId="41" fillId="2" borderId="15" xfId="0" applyFont="1" applyFill="1" applyBorder="1" applyAlignment="1" applyProtection="1">
      <alignment horizontal="center" vertical="center"/>
    </xf>
    <xf numFmtId="0" fontId="41" fillId="2" borderId="15" xfId="0" applyFont="1" applyFill="1" applyBorder="1" applyAlignment="1" applyProtection="1">
      <alignment vertical="center"/>
    </xf>
    <xf numFmtId="0" fontId="36" fillId="6" borderId="42" xfId="0" applyFont="1" applyFill="1" applyBorder="1" applyProtection="1"/>
    <xf numFmtId="1" fontId="40" fillId="6" borderId="42" xfId="0" applyNumberFormat="1" applyFont="1" applyFill="1" applyBorder="1" applyAlignment="1" applyProtection="1">
      <alignment horizontal="center" vertical="center"/>
    </xf>
    <xf numFmtId="0" fontId="40" fillId="6" borderId="0" xfId="0" applyFont="1" applyFill="1" applyBorder="1" applyAlignment="1" applyProtection="1">
      <alignment horizontal="center" vertical="center"/>
    </xf>
    <xf numFmtId="0" fontId="40" fillId="6" borderId="42" xfId="0" applyFont="1" applyFill="1" applyBorder="1" applyAlignment="1" applyProtection="1">
      <alignment horizontal="center" vertical="center"/>
    </xf>
    <xf numFmtId="37" fontId="40" fillId="6" borderId="42" xfId="1" applyNumberFormat="1" applyFont="1" applyFill="1" applyBorder="1" applyAlignment="1" applyProtection="1">
      <alignment horizontal="center" vertical="center"/>
    </xf>
    <xf numFmtId="179" fontId="40" fillId="6" borderId="0" xfId="0" applyNumberFormat="1" applyFont="1" applyFill="1" applyBorder="1" applyAlignment="1" applyProtection="1">
      <alignment vertical="center"/>
    </xf>
    <xf numFmtId="179" fontId="40" fillId="6" borderId="42" xfId="0" applyNumberFormat="1" applyFont="1" applyFill="1" applyBorder="1" applyAlignment="1" applyProtection="1">
      <alignment vertical="center"/>
    </xf>
    <xf numFmtId="178" fontId="40" fillId="6" borderId="0" xfId="2" applyNumberFormat="1" applyFont="1" applyFill="1" applyBorder="1" applyAlignment="1" applyProtection="1">
      <alignment horizontal="center" vertical="center"/>
    </xf>
    <xf numFmtId="178" fontId="40" fillId="6" borderId="42" xfId="2" applyNumberFormat="1" applyFont="1" applyFill="1" applyBorder="1" applyAlignment="1" applyProtection="1">
      <alignment horizontal="center" vertical="center"/>
    </xf>
    <xf numFmtId="0" fontId="46" fillId="6" borderId="0" xfId="0" applyFont="1" applyFill="1" applyBorder="1" applyAlignment="1" applyProtection="1">
      <alignment horizontal="center"/>
    </xf>
    <xf numFmtId="0" fontId="46" fillId="6" borderId="42" xfId="0" applyFont="1" applyFill="1" applyBorder="1" applyAlignment="1" applyProtection="1">
      <alignment horizontal="center"/>
    </xf>
    <xf numFmtId="0" fontId="47" fillId="2" borderId="0" xfId="0" applyFont="1" applyFill="1" applyBorder="1" applyAlignment="1" applyProtection="1"/>
    <xf numFmtId="0" fontId="47" fillId="2" borderId="0" xfId="0" applyFont="1" applyFill="1" applyBorder="1" applyAlignment="1" applyProtection="1">
      <alignment horizontal="left" vertical="center" indent="2"/>
    </xf>
    <xf numFmtId="0" fontId="0" fillId="2" borderId="19" xfId="0" applyFill="1" applyBorder="1" applyProtection="1"/>
    <xf numFmtId="0" fontId="43" fillId="2" borderId="0" xfId="0" applyFont="1" applyFill="1" applyBorder="1" applyAlignment="1" applyProtection="1">
      <alignment vertical="center"/>
    </xf>
    <xf numFmtId="180" fontId="36" fillId="2" borderId="10" xfId="0" applyNumberFormat="1" applyFont="1" applyFill="1" applyBorder="1" applyAlignment="1" applyProtection="1">
      <alignment horizontal="center" vertical="center"/>
    </xf>
    <xf numFmtId="182" fontId="48" fillId="2" borderId="0" xfId="0" applyNumberFormat="1" applyFont="1" applyFill="1" applyBorder="1" applyAlignment="1" applyProtection="1">
      <alignment vertical="center"/>
    </xf>
    <xf numFmtId="177" fontId="39" fillId="2" borderId="0" xfId="0" applyNumberFormat="1" applyFont="1" applyFill="1" applyBorder="1" applyAlignment="1" applyProtection="1">
      <alignment horizontal="center" vertical="center"/>
    </xf>
    <xf numFmtId="179" fontId="43" fillId="2" borderId="41" xfId="0" applyNumberFormat="1" applyFont="1" applyFill="1" applyBorder="1" applyAlignment="1" applyProtection="1">
      <alignment horizontal="center" vertical="center"/>
    </xf>
    <xf numFmtId="182" fontId="48" fillId="2" borderId="41" xfId="0" applyNumberFormat="1" applyFont="1" applyFill="1" applyBorder="1" applyAlignment="1" applyProtection="1">
      <alignment vertical="center"/>
    </xf>
    <xf numFmtId="181" fontId="49" fillId="2" borderId="41" xfId="0" applyNumberFormat="1" applyFont="1" applyFill="1" applyBorder="1" applyAlignment="1" applyProtection="1">
      <alignment vertical="center"/>
    </xf>
    <xf numFmtId="42" fontId="41" fillId="2" borderId="41" xfId="0" applyNumberFormat="1" applyFont="1" applyFill="1" applyBorder="1" applyAlignment="1" applyProtection="1">
      <alignment horizontal="center" vertical="center"/>
    </xf>
    <xf numFmtId="171" fontId="36" fillId="2" borderId="41" xfId="0" applyNumberFormat="1" applyFont="1" applyFill="1" applyBorder="1" applyAlignment="1" applyProtection="1">
      <alignment horizontal="center" vertical="center"/>
    </xf>
    <xf numFmtId="183" fontId="36" fillId="2" borderId="0" xfId="0" applyNumberFormat="1" applyFont="1" applyFill="1" applyBorder="1" applyAlignment="1" applyProtection="1">
      <alignment horizontal="center" vertical="center"/>
    </xf>
    <xf numFmtId="183" fontId="41" fillId="2" borderId="0" xfId="0" applyNumberFormat="1" applyFont="1" applyFill="1" applyBorder="1" applyAlignment="1" applyProtection="1">
      <alignment horizontal="center" vertical="center"/>
    </xf>
    <xf numFmtId="181" fontId="40" fillId="6" borderId="42" xfId="0" applyNumberFormat="1" applyFont="1" applyFill="1" applyBorder="1" applyAlignment="1" applyProtection="1">
      <alignment vertical="center"/>
    </xf>
    <xf numFmtId="182" fontId="50" fillId="6" borderId="42" xfId="0" applyNumberFormat="1" applyFont="1" applyFill="1" applyBorder="1" applyAlignment="1" applyProtection="1">
      <alignment vertical="center"/>
    </xf>
    <xf numFmtId="182" fontId="50" fillId="6" borderId="0" xfId="0" applyNumberFormat="1" applyFont="1" applyFill="1" applyBorder="1" applyAlignment="1" applyProtection="1">
      <alignment vertical="center"/>
    </xf>
    <xf numFmtId="181" fontId="51" fillId="6" borderId="42" xfId="0" applyNumberFormat="1" applyFont="1" applyFill="1" applyBorder="1" applyAlignment="1" applyProtection="1">
      <alignment vertical="center"/>
    </xf>
    <xf numFmtId="181" fontId="51" fillId="6" borderId="0" xfId="0" applyNumberFormat="1" applyFont="1" applyFill="1" applyBorder="1" applyAlignment="1" applyProtection="1">
      <alignment vertical="center"/>
    </xf>
    <xf numFmtId="0" fontId="12" fillId="2" borderId="14" xfId="0" applyFont="1" applyFill="1" applyBorder="1" applyProtection="1"/>
    <xf numFmtId="0" fontId="0" fillId="2" borderId="21" xfId="0" applyFill="1" applyBorder="1" applyAlignment="1" applyProtection="1">
      <alignment horizontal="center"/>
    </xf>
    <xf numFmtId="0" fontId="5" fillId="2" borderId="0" xfId="0" applyFont="1" applyFill="1" applyBorder="1" applyAlignment="1" applyProtection="1">
      <alignment vertical="center"/>
    </xf>
    <xf numFmtId="0" fontId="3" fillId="2" borderId="0" xfId="0" applyFont="1" applyFill="1" applyBorder="1" applyAlignment="1" applyProtection="1">
      <alignment horizontal="center"/>
    </xf>
    <xf numFmtId="0" fontId="18" fillId="2" borderId="0" xfId="0" applyFont="1" applyFill="1" applyBorder="1" applyAlignment="1" applyProtection="1">
      <alignment horizontal="center"/>
    </xf>
    <xf numFmtId="0" fontId="2" fillId="0" borderId="0" xfId="0" applyFont="1" applyBorder="1" applyAlignment="1" applyProtection="1">
      <alignment vertical="center" wrapText="1"/>
    </xf>
    <xf numFmtId="0" fontId="9" fillId="2" borderId="0" xfId="0" applyFont="1" applyFill="1" applyBorder="1" applyAlignment="1" applyProtection="1">
      <alignment horizontal="center"/>
    </xf>
    <xf numFmtId="164" fontId="0" fillId="2" borderId="0" xfId="0" applyNumberFormat="1" applyFill="1" applyBorder="1" applyAlignment="1" applyProtection="1">
      <alignment horizontal="center"/>
    </xf>
    <xf numFmtId="1" fontId="0" fillId="2" borderId="0" xfId="0" applyNumberFormat="1" applyFill="1" applyBorder="1" applyProtection="1"/>
    <xf numFmtId="174" fontId="0" fillId="10" borderId="1" xfId="2" applyNumberFormat="1" applyFont="1" applyFill="1" applyBorder="1" applyAlignment="1" applyProtection="1">
      <alignment horizontal="center" vertical="center"/>
    </xf>
    <xf numFmtId="3"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2" fontId="0" fillId="4" borderId="1" xfId="0" applyNumberForma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165" fontId="0" fillId="12" borderId="1" xfId="2" applyNumberFormat="1" applyFont="1" applyFill="1" applyBorder="1" applyProtection="1">
      <protection locked="0"/>
    </xf>
    <xf numFmtId="165" fontId="0" fillId="12" borderId="1" xfId="1" applyNumberFormat="1" applyFont="1" applyFill="1" applyBorder="1" applyProtection="1">
      <protection locked="0"/>
    </xf>
    <xf numFmtId="3" fontId="0" fillId="12" borderId="1" xfId="0" applyNumberFormat="1" applyFill="1" applyBorder="1" applyAlignment="1" applyProtection="1">
      <alignment horizontal="center" vertical="center"/>
      <protection locked="0"/>
    </xf>
    <xf numFmtId="165" fontId="0" fillId="12" borderId="31" xfId="2" applyNumberFormat="1" applyFont="1" applyFill="1" applyBorder="1" applyAlignment="1" applyProtection="1">
      <alignment vertical="center"/>
      <protection locked="0"/>
    </xf>
    <xf numFmtId="165" fontId="0" fillId="12" borderId="31" xfId="1" applyNumberFormat="1" applyFont="1" applyFill="1" applyBorder="1" applyAlignment="1" applyProtection="1">
      <alignment vertical="center"/>
      <protection locked="0"/>
    </xf>
    <xf numFmtId="0" fontId="0" fillId="12" borderId="1" xfId="0" applyFill="1" applyBorder="1" applyAlignment="1" applyProtection="1">
      <alignment horizontal="center" vertical="center"/>
      <protection locked="0"/>
    </xf>
    <xf numFmtId="165" fontId="0" fillId="12" borderId="1" xfId="1" applyNumberFormat="1" applyFont="1" applyFill="1" applyBorder="1" applyAlignment="1" applyProtection="1">
      <alignment vertical="center"/>
      <protection locked="0"/>
    </xf>
    <xf numFmtId="172" fontId="0" fillId="12" borderId="1" xfId="0" applyNumberForma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vertical="center"/>
    </xf>
    <xf numFmtId="0" fontId="0" fillId="2" borderId="1" xfId="0" applyFill="1" applyBorder="1" applyAlignment="1" applyProtection="1">
      <alignment vertical="center"/>
    </xf>
    <xf numFmtId="165" fontId="0" fillId="2" borderId="1" xfId="0" applyNumberFormat="1" applyFill="1" applyBorder="1" applyProtection="1"/>
    <xf numFmtId="0" fontId="0" fillId="2" borderId="43" xfId="0" applyFill="1" applyBorder="1" applyProtection="1"/>
    <xf numFmtId="0" fontId="0" fillId="2" borderId="36" xfId="0" applyFill="1" applyBorder="1" applyAlignment="1" applyProtection="1">
      <alignment horizontal="center"/>
    </xf>
    <xf numFmtId="0" fontId="0" fillId="2" borderId="36" xfId="0" applyFill="1" applyBorder="1" applyProtection="1"/>
    <xf numFmtId="165" fontId="0" fillId="2" borderId="36" xfId="2" applyNumberFormat="1" applyFont="1" applyFill="1" applyBorder="1" applyProtection="1"/>
    <xf numFmtId="0" fontId="7" fillId="2" borderId="36" xfId="0" applyFont="1" applyFill="1" applyBorder="1" applyProtection="1"/>
    <xf numFmtId="0" fontId="0" fillId="2" borderId="44" xfId="0" applyFill="1" applyBorder="1" applyProtection="1"/>
    <xf numFmtId="165" fontId="0" fillId="12" borderId="1" xfId="1" applyNumberFormat="1" applyFont="1" applyFill="1" applyBorder="1" applyAlignment="1" applyProtection="1">
      <alignment vertical="center"/>
    </xf>
    <xf numFmtId="165" fontId="0" fillId="12" borderId="1" xfId="2" applyNumberFormat="1" applyFont="1" applyFill="1" applyBorder="1" applyAlignment="1" applyProtection="1">
      <alignment vertical="center"/>
    </xf>
    <xf numFmtId="181" fontId="49" fillId="2" borderId="0" xfId="0" applyNumberFormat="1" applyFont="1" applyFill="1" applyBorder="1" applyAlignment="1" applyProtection="1">
      <alignment vertical="center"/>
    </xf>
    <xf numFmtId="0" fontId="2" fillId="0" borderId="0" xfId="0" applyFont="1" applyBorder="1" applyAlignment="1" applyProtection="1">
      <alignment horizontal="center" vertical="center" wrapText="1"/>
    </xf>
    <xf numFmtId="0" fontId="5" fillId="2" borderId="0" xfId="0" applyFont="1" applyFill="1" applyBorder="1" applyAlignment="1" applyProtection="1">
      <alignment horizontal="left" vertical="center" wrapText="1" indent="1"/>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2" fillId="2" borderId="0" xfId="0" applyFont="1" applyFill="1" applyAlignment="1" applyProtection="1">
      <alignment horizontal="right"/>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0" xfId="0" applyFont="1" applyFill="1" applyAlignment="1" applyProtection="1">
      <alignment horizontal="right"/>
    </xf>
    <xf numFmtId="0" fontId="2" fillId="2" borderId="2" xfId="0" applyFont="1" applyFill="1" applyBorder="1" applyAlignment="1" applyProtection="1">
      <alignment horizontal="center" vertical="center" wrapText="1"/>
    </xf>
    <xf numFmtId="0" fontId="45" fillId="2" borderId="14" xfId="0" applyFont="1" applyFill="1" applyBorder="1" applyProtection="1"/>
    <xf numFmtId="0" fontId="45" fillId="2" borderId="14" xfId="0" applyFont="1" applyFill="1" applyBorder="1" applyAlignment="1" applyProtection="1"/>
    <xf numFmtId="0" fontId="36" fillId="2" borderId="0" xfId="0" applyFont="1" applyFill="1" applyBorder="1" applyAlignment="1" applyProtection="1"/>
    <xf numFmtId="165" fontId="36" fillId="2" borderId="0" xfId="2" applyNumberFormat="1" applyFont="1" applyFill="1" applyBorder="1" applyAlignment="1" applyProtection="1"/>
    <xf numFmtId="0" fontId="0" fillId="2" borderId="15" xfId="0" applyFill="1" applyBorder="1" applyAlignment="1" applyProtection="1"/>
    <xf numFmtId="0" fontId="0" fillId="0" borderId="0" xfId="0" applyBorder="1" applyAlignment="1" applyProtection="1"/>
    <xf numFmtId="165" fontId="4" fillId="2" borderId="19" xfId="2" applyNumberFormat="1" applyFont="1" applyFill="1" applyBorder="1" applyAlignment="1" applyProtection="1">
      <alignment vertical="center"/>
    </xf>
    <xf numFmtId="165" fontId="4" fillId="2" borderId="10" xfId="2" applyNumberFormat="1" applyFont="1" applyFill="1" applyBorder="1" applyAlignment="1" applyProtection="1">
      <alignment horizontal="right" vertical="center"/>
    </xf>
    <xf numFmtId="164" fontId="4" fillId="13" borderId="1" xfId="3" applyNumberFormat="1" applyFont="1" applyFill="1" applyBorder="1" applyAlignment="1" applyProtection="1">
      <alignment horizontal="center" vertical="center"/>
    </xf>
    <xf numFmtId="164" fontId="4" fillId="12" borderId="1" xfId="3" applyNumberFormat="1" applyFont="1" applyFill="1" applyBorder="1" applyAlignment="1" applyProtection="1">
      <alignment horizontal="center" vertical="center"/>
    </xf>
    <xf numFmtId="165" fontId="4" fillId="13" borderId="1" xfId="2" applyNumberFormat="1" applyFont="1" applyFill="1" applyBorder="1" applyAlignment="1" applyProtection="1">
      <alignment vertical="center"/>
      <protection locked="0"/>
    </xf>
    <xf numFmtId="0" fontId="28" fillId="2" borderId="0" xfId="0" applyFont="1" applyFill="1" applyBorder="1" applyAlignment="1" applyProtection="1">
      <alignment vertical="center"/>
    </xf>
    <xf numFmtId="0" fontId="28" fillId="2" borderId="0" xfId="0" applyFont="1" applyFill="1" applyBorder="1" applyAlignment="1" applyProtection="1">
      <alignment horizontal="center" vertical="center"/>
    </xf>
    <xf numFmtId="0" fontId="0" fillId="2" borderId="21" xfId="0" applyFill="1" applyBorder="1" applyAlignment="1" applyProtection="1"/>
    <xf numFmtId="165" fontId="0" fillId="2" borderId="21" xfId="2" applyNumberFormat="1" applyFont="1" applyFill="1" applyBorder="1" applyAlignment="1" applyProtection="1"/>
    <xf numFmtId="0" fontId="0" fillId="0" borderId="0" xfId="0" applyAlignment="1" applyProtection="1"/>
    <xf numFmtId="0" fontId="27" fillId="2" borderId="0" xfId="0" applyFont="1" applyFill="1" applyBorder="1" applyAlignment="1" applyProtection="1">
      <alignment horizontal="left" vertical="center" indent="1"/>
    </xf>
    <xf numFmtId="0" fontId="5" fillId="2" borderId="0" xfId="0" applyFont="1" applyFill="1" applyBorder="1" applyAlignment="1" applyProtection="1">
      <alignment vertical="center" wrapText="1"/>
    </xf>
    <xf numFmtId="0" fontId="12" fillId="2" borderId="20" xfId="0" applyFont="1" applyFill="1" applyBorder="1" applyAlignment="1" applyProtection="1"/>
    <xf numFmtId="0" fontId="0" fillId="2" borderId="22" xfId="0" applyFill="1" applyBorder="1" applyAlignment="1" applyProtection="1">
      <alignment horizontal="center"/>
    </xf>
    <xf numFmtId="0" fontId="4" fillId="2" borderId="19" xfId="0" applyFont="1" applyFill="1" applyBorder="1" applyAlignment="1" applyProtection="1">
      <alignment vertical="top"/>
    </xf>
    <xf numFmtId="0" fontId="4" fillId="2" borderId="19" xfId="0" applyFont="1" applyFill="1" applyBorder="1" applyAlignment="1" applyProtection="1">
      <alignment horizontal="left"/>
    </xf>
    <xf numFmtId="0" fontId="7" fillId="2" borderId="19" xfId="0" applyFont="1" applyFill="1" applyBorder="1" applyAlignment="1" applyProtection="1">
      <alignment horizontal="left" vertical="center" indent="1"/>
    </xf>
    <xf numFmtId="165" fontId="2" fillId="2" borderId="10" xfId="2" applyNumberFormat="1" applyFont="1" applyFill="1" applyBorder="1" applyProtection="1"/>
    <xf numFmtId="0" fontId="7" fillId="2" borderId="10" xfId="0" applyFont="1" applyFill="1" applyBorder="1" applyAlignment="1" applyProtection="1">
      <alignment vertical="top" wrapText="1"/>
    </xf>
    <xf numFmtId="0" fontId="4" fillId="2" borderId="19" xfId="0" applyFont="1" applyFill="1" applyBorder="1" applyAlignment="1" applyProtection="1">
      <alignment horizontal="left" vertical="center"/>
    </xf>
    <xf numFmtId="0" fontId="0" fillId="2" borderId="10" xfId="0" applyFill="1" applyBorder="1" applyAlignment="1" applyProtection="1">
      <alignment vertical="center"/>
    </xf>
    <xf numFmtId="0" fontId="3" fillId="2" borderId="19" xfId="0" applyFont="1" applyFill="1" applyBorder="1" applyAlignment="1" applyProtection="1">
      <alignment horizontal="left"/>
    </xf>
    <xf numFmtId="1" fontId="0" fillId="2" borderId="19" xfId="0" applyNumberFormat="1" applyFill="1" applyBorder="1" applyProtection="1"/>
    <xf numFmtId="1" fontId="0" fillId="2" borderId="10" xfId="0" applyNumberFormat="1" applyFill="1" applyBorder="1" applyAlignment="1" applyProtection="1">
      <alignment horizontal="center"/>
    </xf>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5" fillId="2" borderId="1" xfId="0" applyFont="1" applyFill="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Border="1" applyAlignment="1" applyProtection="1">
      <alignment horizontal="center" wrapText="1"/>
    </xf>
    <xf numFmtId="0" fontId="16" fillId="2" borderId="0" xfId="0" applyFont="1" applyFill="1" applyProtection="1"/>
    <xf numFmtId="0" fontId="7" fillId="2" borderId="0" xfId="0" applyFont="1" applyFill="1" applyAlignment="1" applyProtection="1">
      <alignment horizontal="left"/>
    </xf>
    <xf numFmtId="165" fontId="0" fillId="13" borderId="1" xfId="2" applyNumberFormat="1" applyFont="1" applyFill="1" applyBorder="1" applyAlignment="1" applyProtection="1">
      <alignment vertical="center"/>
    </xf>
    <xf numFmtId="184" fontId="0" fillId="2" borderId="1" xfId="2" applyNumberFormat="1" applyFont="1" applyFill="1" applyBorder="1" applyAlignment="1" applyProtection="1">
      <alignment horizontal="center" vertical="center"/>
    </xf>
    <xf numFmtId="179" fontId="36" fillId="2" borderId="0" xfId="0" applyNumberFormat="1" applyFont="1" applyFill="1" applyBorder="1" applyAlignment="1" applyProtection="1">
      <alignment vertical="center"/>
    </xf>
    <xf numFmtId="0" fontId="36" fillId="2" borderId="0" xfId="0" applyFont="1" applyFill="1" applyBorder="1" applyAlignment="1" applyProtection="1">
      <alignment vertical="center"/>
    </xf>
    <xf numFmtId="179" fontId="36" fillId="2" borderId="10" xfId="0" applyNumberFormat="1" applyFont="1" applyFill="1" applyBorder="1" applyAlignment="1" applyProtection="1">
      <alignment vertical="center"/>
    </xf>
    <xf numFmtId="0" fontId="40" fillId="2" borderId="0" xfId="0" applyFont="1" applyFill="1" applyBorder="1" applyAlignment="1" applyProtection="1">
      <alignment vertical="center"/>
    </xf>
    <xf numFmtId="165" fontId="40" fillId="2" borderId="0" xfId="2" applyNumberFormat="1" applyFont="1" applyFill="1" applyBorder="1" applyAlignment="1" applyProtection="1">
      <alignment vertical="center"/>
    </xf>
    <xf numFmtId="179" fontId="40" fillId="2" borderId="10" xfId="0" applyNumberFormat="1" applyFont="1" applyFill="1" applyBorder="1" applyAlignment="1" applyProtection="1">
      <alignment vertical="center"/>
    </xf>
    <xf numFmtId="42" fontId="40" fillId="2" borderId="10" xfId="0" applyNumberFormat="1" applyFont="1" applyFill="1" applyBorder="1" applyAlignment="1" applyProtection="1">
      <alignment horizontal="center" vertical="center"/>
    </xf>
    <xf numFmtId="183" fontId="40" fillId="2" borderId="0" xfId="0" applyNumberFormat="1" applyFont="1" applyFill="1" applyBorder="1" applyAlignment="1" applyProtection="1">
      <alignment horizontal="center" vertical="center"/>
    </xf>
    <xf numFmtId="180" fontId="40" fillId="2" borderId="10" xfId="0" applyNumberFormat="1" applyFont="1" applyFill="1" applyBorder="1" applyAlignment="1" applyProtection="1">
      <alignment horizontal="center" vertical="center"/>
    </xf>
    <xf numFmtId="171" fontId="40" fillId="2" borderId="41" xfId="0" applyNumberFormat="1" applyFont="1" applyFill="1" applyBorder="1" applyAlignment="1" applyProtection="1">
      <alignment horizontal="center" vertical="center"/>
    </xf>
    <xf numFmtId="179" fontId="40" fillId="2" borderId="0" xfId="0" applyNumberFormat="1" applyFont="1" applyFill="1" applyBorder="1" applyAlignment="1" applyProtection="1">
      <alignment vertical="center"/>
    </xf>
    <xf numFmtId="0" fontId="54" fillId="2" borderId="0" xfId="0" applyFont="1" applyFill="1" applyBorder="1" applyAlignment="1" applyProtection="1">
      <alignment vertical="center"/>
    </xf>
    <xf numFmtId="165" fontId="54" fillId="2" borderId="0" xfId="2" applyNumberFormat="1" applyFont="1" applyFill="1" applyBorder="1" applyAlignment="1" applyProtection="1">
      <alignment vertical="center"/>
    </xf>
    <xf numFmtId="0" fontId="2" fillId="6" borderId="3" xfId="0" applyFont="1" applyFill="1" applyBorder="1" applyAlignment="1" applyProtection="1">
      <alignment horizontal="center" vertical="center" wrapText="1"/>
    </xf>
    <xf numFmtId="0" fontId="9" fillId="2" borderId="0" xfId="0" applyFont="1" applyFill="1" applyAlignment="1" applyProtection="1"/>
    <xf numFmtId="0" fontId="9" fillId="2" borderId="0" xfId="0" applyFont="1" applyFill="1" applyProtection="1"/>
    <xf numFmtId="0" fontId="9" fillId="0" borderId="0" xfId="0" applyFont="1" applyAlignment="1" applyProtection="1"/>
    <xf numFmtId="0" fontId="9" fillId="0" borderId="0" xfId="0" applyFont="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wrapText="1"/>
    </xf>
    <xf numFmtId="165" fontId="43" fillId="2" borderId="0" xfId="2" applyNumberFormat="1" applyFont="1" applyFill="1" applyBorder="1" applyAlignment="1" applyProtection="1">
      <alignment vertical="center"/>
    </xf>
    <xf numFmtId="179" fontId="43" fillId="2" borderId="10" xfId="0" applyNumberFormat="1" applyFont="1" applyFill="1" applyBorder="1" applyAlignment="1" applyProtection="1">
      <alignment vertical="center"/>
    </xf>
    <xf numFmtId="42" fontId="43" fillId="2" borderId="10" xfId="0" applyNumberFormat="1" applyFont="1" applyFill="1" applyBorder="1" applyAlignment="1" applyProtection="1">
      <alignment horizontal="center" vertical="center"/>
    </xf>
    <xf numFmtId="183" fontId="43" fillId="2" borderId="0" xfId="0" applyNumberFormat="1" applyFont="1" applyFill="1" applyBorder="1" applyAlignment="1" applyProtection="1">
      <alignment horizontal="center" vertical="center"/>
    </xf>
    <xf numFmtId="180" fontId="43" fillId="2" borderId="10" xfId="0" applyNumberFormat="1" applyFont="1" applyFill="1" applyBorder="1" applyAlignment="1" applyProtection="1">
      <alignment horizontal="center" vertical="center"/>
    </xf>
    <xf numFmtId="171" fontId="43" fillId="2" borderId="41" xfId="0" applyNumberFormat="1" applyFont="1" applyFill="1" applyBorder="1" applyAlignment="1" applyProtection="1">
      <alignment horizontal="center" vertical="center"/>
    </xf>
    <xf numFmtId="179" fontId="43" fillId="2" borderId="0" xfId="0" applyNumberFormat="1" applyFont="1" applyFill="1" applyBorder="1" applyAlignment="1" applyProtection="1">
      <alignment vertical="center"/>
    </xf>
    <xf numFmtId="0" fontId="40" fillId="2" borderId="0" xfId="0" applyFont="1" applyFill="1" applyBorder="1" applyAlignment="1" applyProtection="1">
      <alignment horizontal="left" vertical="center" indent="1"/>
    </xf>
    <xf numFmtId="0" fontId="47" fillId="2" borderId="0" xfId="0" applyFont="1" applyFill="1" applyBorder="1" applyAlignment="1" applyProtection="1">
      <alignment vertical="center"/>
    </xf>
    <xf numFmtId="0" fontId="40" fillId="2" borderId="0" xfId="0" applyFont="1" applyFill="1" applyBorder="1" applyProtection="1"/>
    <xf numFmtId="0" fontId="7" fillId="2" borderId="0" xfId="0" applyFont="1" applyFill="1" applyBorder="1" applyProtection="1"/>
    <xf numFmtId="165" fontId="7" fillId="2" borderId="0" xfId="2" applyNumberFormat="1" applyFont="1" applyFill="1" applyBorder="1" applyProtection="1"/>
    <xf numFmtId="3" fontId="40" fillId="2" borderId="10" xfId="0" applyNumberFormat="1" applyFont="1" applyFill="1" applyBorder="1" applyAlignment="1" applyProtection="1">
      <alignment horizontal="center" vertical="center"/>
    </xf>
    <xf numFmtId="1" fontId="40" fillId="2" borderId="41" xfId="0" applyNumberFormat="1" applyFont="1" applyFill="1" applyBorder="1" applyAlignment="1" applyProtection="1">
      <alignment horizontal="center" vertical="center"/>
    </xf>
    <xf numFmtId="0" fontId="40" fillId="2" borderId="10" xfId="0" applyFont="1" applyFill="1" applyBorder="1" applyProtection="1"/>
    <xf numFmtId="0" fontId="40" fillId="2" borderId="10" xfId="0" applyFont="1" applyFill="1" applyBorder="1" applyAlignment="1" applyProtection="1">
      <alignment horizontal="center"/>
    </xf>
    <xf numFmtId="42" fontId="40" fillId="2" borderId="41" xfId="0" applyNumberFormat="1" applyFont="1" applyFill="1" applyBorder="1" applyAlignment="1" applyProtection="1">
      <alignment horizontal="left" vertical="center"/>
    </xf>
    <xf numFmtId="165" fontId="40" fillId="2" borderId="0" xfId="2" applyNumberFormat="1" applyFont="1" applyFill="1" applyBorder="1" applyProtection="1"/>
    <xf numFmtId="49" fontId="2" fillId="2" borderId="1" xfId="0" applyNumberFormat="1" applyFont="1" applyFill="1" applyBorder="1" applyAlignment="1" applyProtection="1">
      <alignment horizontal="center" vertical="center" wrapText="1"/>
    </xf>
    <xf numFmtId="165" fontId="4" fillId="5" borderId="1" xfId="2" applyNumberFormat="1" applyFon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xf>
    <xf numFmtId="0" fontId="2" fillId="0" borderId="0" xfId="0" applyFont="1" applyBorder="1" applyAlignment="1" applyProtection="1">
      <alignment horizontal="right" vertical="center" wrapText="1" indent="1"/>
    </xf>
    <xf numFmtId="0" fontId="27" fillId="2" borderId="0" xfId="0" applyFont="1" applyFill="1" applyBorder="1" applyAlignment="1" applyProtection="1">
      <alignment horizontal="center" vertical="center"/>
    </xf>
    <xf numFmtId="1" fontId="2" fillId="2" borderId="0" xfId="0" applyNumberFormat="1" applyFont="1" applyFill="1" applyBorder="1" applyAlignment="1" applyProtection="1">
      <alignment horizontal="right" vertical="center" wrapText="1" indent="1"/>
    </xf>
    <xf numFmtId="0" fontId="2" fillId="2" borderId="1" xfId="0"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2" fillId="2" borderId="1" xfId="0"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9" fillId="0" borderId="0" xfId="0" applyFont="1" applyProtection="1"/>
    <xf numFmtId="0" fontId="28" fillId="2" borderId="0" xfId="0" applyFont="1" applyFill="1" applyAlignment="1" applyProtection="1">
      <alignment horizontal="center"/>
    </xf>
    <xf numFmtId="0" fontId="28" fillId="2" borderId="0" xfId="0" applyFont="1" applyFill="1" applyProtection="1"/>
    <xf numFmtId="165" fontId="28" fillId="2" borderId="0" xfId="2" applyNumberFormat="1" applyFont="1" applyFill="1" applyProtection="1"/>
    <xf numFmtId="0" fontId="28" fillId="0" borderId="0" xfId="0" applyFont="1" applyProtection="1"/>
    <xf numFmtId="0" fontId="28" fillId="0" borderId="0" xfId="0" applyFont="1" applyAlignment="1" applyProtection="1">
      <alignment horizontal="center"/>
    </xf>
    <xf numFmtId="165" fontId="28" fillId="2" borderId="0" xfId="2" applyNumberFormat="1" applyFont="1" applyFill="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center" vertical="center"/>
    </xf>
    <xf numFmtId="0" fontId="28" fillId="2" borderId="0" xfId="0" applyFont="1" applyFill="1" applyBorder="1" applyAlignment="1" applyProtection="1">
      <alignment horizontal="center"/>
    </xf>
    <xf numFmtId="0" fontId="28" fillId="2" borderId="0" xfId="0" applyFont="1" applyFill="1" applyBorder="1" applyAlignment="1" applyProtection="1"/>
    <xf numFmtId="165" fontId="28" fillId="2" borderId="0" xfId="2" applyNumberFormat="1" applyFont="1" applyFill="1" applyBorder="1" applyAlignment="1" applyProtection="1"/>
    <xf numFmtId="0" fontId="28" fillId="0" borderId="0" xfId="0" applyFont="1" applyAlignment="1" applyProtection="1"/>
    <xf numFmtId="0" fontId="18" fillId="2" borderId="0" xfId="0" applyFont="1" applyFill="1" applyBorder="1" applyAlignment="1" applyProtection="1">
      <alignment vertical="center"/>
    </xf>
    <xf numFmtId="0" fontId="18" fillId="2" borderId="0" xfId="0" applyFont="1" applyFill="1" applyBorder="1" applyAlignment="1" applyProtection="1"/>
    <xf numFmtId="0" fontId="55" fillId="2" borderId="0" xfId="0" applyFont="1" applyFill="1" applyAlignment="1" applyProtection="1">
      <alignment vertical="center"/>
    </xf>
    <xf numFmtId="0" fontId="28" fillId="2" borderId="0" xfId="0" applyFont="1" applyFill="1" applyAlignment="1" applyProtection="1">
      <alignment horizontal="center" vertical="center"/>
    </xf>
    <xf numFmtId="0" fontId="28" fillId="2" borderId="0" xfId="0" applyFont="1" applyFill="1" applyAlignment="1" applyProtection="1">
      <alignment vertical="center"/>
    </xf>
    <xf numFmtId="165" fontId="28" fillId="2" borderId="0" xfId="2" applyNumberFormat="1" applyFont="1" applyFill="1" applyAlignment="1" applyProtection="1">
      <alignment vertical="center"/>
    </xf>
    <xf numFmtId="0" fontId="3" fillId="2" borderId="0" xfId="0" applyFont="1" applyFill="1" applyBorder="1" applyAlignment="1" applyProtection="1">
      <alignment horizontal="center" wrapText="1"/>
    </xf>
    <xf numFmtId="0" fontId="18" fillId="2" borderId="0" xfId="0" applyFont="1" applyFill="1" applyBorder="1" applyAlignment="1" applyProtection="1">
      <alignment horizontal="left"/>
    </xf>
    <xf numFmtId="165" fontId="4" fillId="12" borderId="1" xfId="2" applyNumberFormat="1" applyFont="1" applyFill="1" applyBorder="1" applyAlignment="1" applyProtection="1">
      <alignment vertical="center"/>
    </xf>
    <xf numFmtId="165" fontId="4" fillId="2" borderId="0" xfId="2" applyNumberFormat="1" applyFont="1" applyFill="1" applyBorder="1" applyAlignment="1" applyProtection="1">
      <alignment vertical="center"/>
    </xf>
    <xf numFmtId="1" fontId="4" fillId="2" borderId="0" xfId="0" applyNumberFormat="1" applyFont="1" applyFill="1" applyBorder="1" applyAlignment="1" applyProtection="1">
      <alignment horizontal="center" vertical="center"/>
    </xf>
    <xf numFmtId="165" fontId="4" fillId="7" borderId="1" xfId="2" applyNumberFormat="1" applyFont="1" applyFill="1" applyBorder="1" applyAlignment="1" applyProtection="1">
      <alignment vertical="center"/>
    </xf>
    <xf numFmtId="165" fontId="22" fillId="6" borderId="1" xfId="2" applyNumberFormat="1" applyFont="1" applyFill="1" applyBorder="1" applyAlignment="1" applyProtection="1">
      <alignment horizontal="center" vertical="center"/>
    </xf>
    <xf numFmtId="165" fontId="0" fillId="2" borderId="1" xfId="2" applyNumberFormat="1" applyFont="1" applyFill="1" applyBorder="1" applyProtection="1"/>
    <xf numFmtId="165" fontId="32" fillId="6" borderId="1" xfId="2"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0" xfId="0" applyFont="1" applyFill="1" applyAlignment="1" applyProtection="1">
      <alignment horizontal="right"/>
    </xf>
    <xf numFmtId="0" fontId="10" fillId="0" borderId="0" xfId="0" applyFont="1" applyAlignment="1" applyProtection="1">
      <alignment horizontal="right" vertical="center" wrapText="1" indent="1"/>
    </xf>
    <xf numFmtId="0" fontId="28" fillId="14" borderId="20" xfId="0" applyFont="1" applyFill="1" applyBorder="1" applyProtection="1"/>
    <xf numFmtId="0" fontId="28" fillId="14" borderId="21" xfId="0" applyFont="1" applyFill="1" applyBorder="1" applyAlignment="1" applyProtection="1">
      <alignment horizontal="center"/>
    </xf>
    <xf numFmtId="0" fontId="28" fillId="14" borderId="21" xfId="0" applyFont="1" applyFill="1" applyBorder="1" applyProtection="1"/>
    <xf numFmtId="165" fontId="28" fillId="14" borderId="21" xfId="2" applyNumberFormat="1" applyFont="1" applyFill="1" applyBorder="1" applyProtection="1"/>
    <xf numFmtId="0" fontId="28" fillId="14" borderId="22" xfId="0" applyFont="1" applyFill="1" applyBorder="1" applyAlignment="1" applyProtection="1">
      <alignment horizontal="center"/>
    </xf>
    <xf numFmtId="0" fontId="28" fillId="14" borderId="19" xfId="0" applyFont="1" applyFill="1" applyBorder="1" applyProtection="1"/>
    <xf numFmtId="0" fontId="28" fillId="14" borderId="0" xfId="0" applyFont="1" applyFill="1" applyBorder="1" applyProtection="1"/>
    <xf numFmtId="0" fontId="28" fillId="14" borderId="10" xfId="0" applyFont="1" applyFill="1" applyBorder="1" applyProtection="1"/>
    <xf numFmtId="0" fontId="4" fillId="14" borderId="19" xfId="0" applyFont="1" applyFill="1" applyBorder="1" applyAlignment="1" applyProtection="1">
      <alignment horizontal="left" indent="1"/>
    </xf>
    <xf numFmtId="0" fontId="9" fillId="14" borderId="0" xfId="0" applyFont="1" applyFill="1" applyBorder="1" applyProtection="1"/>
    <xf numFmtId="0" fontId="9" fillId="14" borderId="10" xfId="0" applyFont="1" applyFill="1" applyBorder="1" applyProtection="1"/>
    <xf numFmtId="0" fontId="9" fillId="14" borderId="19" xfId="0" applyFont="1" applyFill="1" applyBorder="1" applyProtection="1"/>
    <xf numFmtId="0" fontId="4" fillId="14" borderId="0" xfId="0" applyFont="1" applyFill="1" applyBorder="1" applyProtection="1"/>
    <xf numFmtId="0" fontId="9" fillId="14" borderId="0" xfId="0" applyFont="1" applyFill="1" applyBorder="1" applyAlignment="1" applyProtection="1">
      <alignment wrapText="1"/>
    </xf>
    <xf numFmtId="0" fontId="9" fillId="14" borderId="0" xfId="0" applyFont="1" applyFill="1" applyBorder="1" applyAlignment="1" applyProtection="1">
      <alignment horizontal="left" wrapText="1"/>
    </xf>
    <xf numFmtId="44" fontId="30" fillId="15" borderId="26" xfId="0" applyNumberFormat="1" applyFont="1" applyFill="1" applyBorder="1" applyAlignment="1" applyProtection="1">
      <alignment vertical="center"/>
    </xf>
    <xf numFmtId="44" fontId="30" fillId="15" borderId="12" xfId="0" applyNumberFormat="1" applyFont="1" applyFill="1" applyBorder="1" applyAlignment="1" applyProtection="1">
      <alignment vertical="center"/>
    </xf>
    <xf numFmtId="0" fontId="24" fillId="15" borderId="12" xfId="0" applyFont="1" applyFill="1" applyBorder="1" applyAlignment="1" applyProtection="1">
      <alignment horizontal="center" vertical="center"/>
    </xf>
    <xf numFmtId="0" fontId="24" fillId="15" borderId="12" xfId="0" applyFont="1" applyFill="1" applyBorder="1" applyAlignment="1" applyProtection="1">
      <alignment vertical="center"/>
    </xf>
    <xf numFmtId="0" fontId="8" fillId="15" borderId="12" xfId="0" applyFont="1" applyFill="1" applyBorder="1" applyAlignment="1" applyProtection="1">
      <alignment horizontal="center"/>
    </xf>
    <xf numFmtId="0" fontId="0" fillId="15" borderId="27" xfId="0" applyFill="1" applyBorder="1" applyProtection="1"/>
    <xf numFmtId="44" fontId="30" fillId="15" borderId="28" xfId="0" applyNumberFormat="1" applyFont="1" applyFill="1" applyBorder="1" applyAlignment="1" applyProtection="1">
      <alignment vertical="center"/>
    </xf>
    <xf numFmtId="44" fontId="30" fillId="15" borderId="29" xfId="0" applyNumberFormat="1" applyFont="1" applyFill="1" applyBorder="1" applyAlignment="1" applyProtection="1">
      <alignment vertical="center"/>
    </xf>
    <xf numFmtId="0" fontId="24" fillId="15" borderId="29" xfId="0" applyFont="1" applyFill="1" applyBorder="1" applyAlignment="1" applyProtection="1">
      <alignment horizontal="center" vertical="center"/>
    </xf>
    <xf numFmtId="0" fontId="24" fillId="15" borderId="29" xfId="0" applyFont="1" applyFill="1" applyBorder="1" applyAlignment="1" applyProtection="1">
      <alignment vertical="center"/>
    </xf>
    <xf numFmtId="0" fontId="30" fillId="15" borderId="29" xfId="0" applyFont="1" applyFill="1" applyBorder="1" applyAlignment="1" applyProtection="1">
      <alignment horizontal="center" vertical="top"/>
    </xf>
    <xf numFmtId="0" fontId="0" fillId="15" borderId="30" xfId="0" applyFill="1" applyBorder="1" applyProtection="1"/>
    <xf numFmtId="170" fontId="38" fillId="15" borderId="12" xfId="1" applyNumberFormat="1" applyFont="1" applyFill="1" applyBorder="1" applyAlignment="1" applyProtection="1">
      <alignment horizontal="right"/>
    </xf>
    <xf numFmtId="1" fontId="38" fillId="15" borderId="12" xfId="1" applyNumberFormat="1" applyFont="1" applyFill="1" applyBorder="1" applyAlignment="1" applyProtection="1">
      <alignment horizontal="left" indent="1"/>
    </xf>
    <xf numFmtId="0" fontId="8" fillId="15" borderId="12" xfId="0" applyFont="1" applyFill="1" applyBorder="1" applyAlignment="1" applyProtection="1">
      <alignment horizontal="center" vertical="center"/>
    </xf>
    <xf numFmtId="0" fontId="30" fillId="15" borderId="29" xfId="0" applyFont="1" applyFill="1" applyBorder="1" applyAlignment="1" applyProtection="1">
      <alignment horizontal="center" vertical="center"/>
    </xf>
    <xf numFmtId="0" fontId="24" fillId="15" borderId="36" xfId="0" applyFont="1" applyFill="1" applyBorder="1" applyAlignment="1" applyProtection="1">
      <alignment vertical="center"/>
    </xf>
    <xf numFmtId="0" fontId="29" fillId="15" borderId="36" xfId="0" applyFont="1" applyFill="1" applyBorder="1" applyAlignment="1" applyProtection="1">
      <alignment horizontal="right"/>
    </xf>
    <xf numFmtId="0" fontId="24" fillId="15" borderId="39" xfId="0" applyFont="1" applyFill="1" applyBorder="1" applyAlignment="1" applyProtection="1">
      <alignment vertical="top"/>
    </xf>
    <xf numFmtId="0" fontId="29" fillId="15" borderId="39" xfId="0" applyFont="1" applyFill="1" applyBorder="1" applyAlignment="1" applyProtection="1">
      <alignment vertical="top" wrapText="1"/>
    </xf>
    <xf numFmtId="44" fontId="29" fillId="15" borderId="35" xfId="0" applyNumberFormat="1" applyFont="1" applyFill="1" applyBorder="1" applyAlignment="1" applyProtection="1"/>
    <xf numFmtId="44" fontId="29" fillId="15" borderId="36" xfId="0" applyNumberFormat="1" applyFont="1" applyFill="1" applyBorder="1" applyAlignment="1" applyProtection="1">
      <alignment vertical="center"/>
    </xf>
    <xf numFmtId="0" fontId="8" fillId="15" borderId="36" xfId="0" applyFont="1" applyFill="1" applyBorder="1" applyAlignment="1" applyProtection="1">
      <alignment horizontal="center"/>
    </xf>
    <xf numFmtId="0" fontId="29" fillId="15" borderId="36" xfId="0" applyFont="1" applyFill="1" applyBorder="1" applyAlignment="1" applyProtection="1"/>
    <xf numFmtId="0" fontId="30" fillId="15" borderId="36" xfId="0" applyFont="1" applyFill="1" applyBorder="1" applyAlignment="1" applyProtection="1">
      <alignment horizontal="right"/>
    </xf>
    <xf numFmtId="0" fontId="29" fillId="15" borderId="38" xfId="0" applyFont="1" applyFill="1" applyBorder="1" applyAlignment="1" applyProtection="1">
      <alignment vertical="top"/>
    </xf>
    <xf numFmtId="0" fontId="29" fillId="15" borderId="39" xfId="0" applyFont="1" applyFill="1" applyBorder="1" applyAlignment="1" applyProtection="1">
      <alignment horizontal="left" vertical="top"/>
    </xf>
    <xf numFmtId="0" fontId="29" fillId="15" borderId="39" xfId="0" applyFont="1" applyFill="1" applyBorder="1" applyAlignment="1" applyProtection="1">
      <alignment horizontal="right" vertical="top" indent="2"/>
    </xf>
    <xf numFmtId="0" fontId="52" fillId="15" borderId="39" xfId="0" applyFont="1" applyFill="1" applyBorder="1" applyAlignment="1" applyProtection="1">
      <alignment horizontal="center" vertical="center"/>
    </xf>
    <xf numFmtId="0" fontId="29" fillId="15" borderId="39" xfId="0" applyFont="1" applyFill="1" applyBorder="1" applyAlignment="1" applyProtection="1">
      <alignment vertical="top"/>
    </xf>
    <xf numFmtId="44" fontId="29" fillId="15" borderId="4" xfId="0" applyNumberFormat="1" applyFont="1" applyFill="1" applyBorder="1" applyAlignment="1" applyProtection="1">
      <alignment horizontal="left" vertical="center" indent="1"/>
    </xf>
    <xf numFmtId="0" fontId="25" fillId="15" borderId="5" xfId="0" applyFont="1" applyFill="1" applyBorder="1" applyAlignment="1" applyProtection="1">
      <alignment horizontal="centerContinuous" vertical="center"/>
    </xf>
    <xf numFmtId="0" fontId="8" fillId="15" borderId="5" xfId="0" applyFont="1" applyFill="1" applyBorder="1" applyAlignment="1" applyProtection="1">
      <alignment horizontal="center" vertical="center"/>
    </xf>
    <xf numFmtId="0" fontId="29" fillId="15" borderId="5" xfId="0" applyFont="1" applyFill="1" applyBorder="1" applyAlignment="1" applyProtection="1">
      <alignment horizontal="right" vertical="center"/>
    </xf>
    <xf numFmtId="0" fontId="29" fillId="15" borderId="5" xfId="0" applyFont="1" applyFill="1" applyBorder="1" applyAlignment="1" applyProtection="1">
      <alignment vertical="center"/>
    </xf>
    <xf numFmtId="0" fontId="23" fillId="15" borderId="5" xfId="0" applyFont="1" applyFill="1" applyBorder="1" applyAlignment="1" applyProtection="1">
      <alignment vertical="center"/>
    </xf>
    <xf numFmtId="0" fontId="29" fillId="15" borderId="38" xfId="0" applyFont="1" applyFill="1" applyBorder="1" applyAlignment="1" applyProtection="1">
      <alignment horizontal="right" vertical="top"/>
    </xf>
    <xf numFmtId="44" fontId="29" fillId="15" borderId="26" xfId="0" applyNumberFormat="1" applyFont="1" applyFill="1" applyBorder="1" applyAlignment="1" applyProtection="1"/>
    <xf numFmtId="44" fontId="29" fillId="15" borderId="12" xfId="0" applyNumberFormat="1" applyFont="1" applyFill="1" applyBorder="1" applyAlignment="1" applyProtection="1">
      <alignment vertical="center"/>
    </xf>
    <xf numFmtId="0" fontId="29" fillId="15" borderId="12" xfId="0" applyFont="1" applyFill="1" applyBorder="1" applyAlignment="1"/>
    <xf numFmtId="0" fontId="29" fillId="15" borderId="28" xfId="0" applyNumberFormat="1" applyFont="1" applyFill="1" applyBorder="1" applyAlignment="1" applyProtection="1">
      <alignment horizontal="right" vertical="top"/>
    </xf>
    <xf numFmtId="44" fontId="29" fillId="15" borderId="29" xfId="0" applyNumberFormat="1" applyFont="1" applyFill="1" applyBorder="1" applyAlignment="1" applyProtection="1">
      <alignment horizontal="left" vertical="top"/>
    </xf>
    <xf numFmtId="44" fontId="29" fillId="15" borderId="29" xfId="0" applyNumberFormat="1" applyFont="1" applyFill="1" applyBorder="1" applyAlignment="1" applyProtection="1">
      <alignment vertical="center"/>
    </xf>
    <xf numFmtId="0" fontId="52" fillId="15" borderId="29" xfId="0" applyFont="1" applyFill="1" applyBorder="1" applyAlignment="1" applyProtection="1">
      <alignment horizontal="center" vertical="center"/>
    </xf>
    <xf numFmtId="0" fontId="29" fillId="15" borderId="12" xfId="0" applyFont="1" applyFill="1" applyBorder="1" applyAlignment="1">
      <alignment vertical="top"/>
    </xf>
    <xf numFmtId="0" fontId="29" fillId="15" borderId="28" xfId="0" applyNumberFormat="1" applyFont="1" applyFill="1" applyBorder="1" applyAlignment="1" applyProtection="1">
      <alignment vertical="top"/>
    </xf>
    <xf numFmtId="44" fontId="29" fillId="15" borderId="29" xfId="0" applyNumberFormat="1" applyFont="1" applyFill="1" applyBorder="1" applyAlignment="1" applyProtection="1">
      <alignment vertical="top"/>
    </xf>
    <xf numFmtId="0" fontId="29" fillId="15" borderId="29" xfId="0" applyFont="1" applyFill="1" applyBorder="1" applyAlignment="1">
      <alignment vertical="top"/>
    </xf>
    <xf numFmtId="0" fontId="29" fillId="15" borderId="29" xfId="0" applyFont="1" applyFill="1" applyBorder="1" applyAlignment="1">
      <alignment vertical="center"/>
    </xf>
    <xf numFmtId="165" fontId="1" fillId="5" borderId="1" xfId="2" applyNumberFormat="1" applyFont="1" applyFill="1" applyBorder="1" applyAlignment="1" applyProtection="1">
      <alignment horizontal="center" vertical="center"/>
    </xf>
    <xf numFmtId="165" fontId="0" fillId="4" borderId="1" xfId="2" applyNumberFormat="1" applyFont="1" applyFill="1" applyBorder="1" applyProtection="1"/>
    <xf numFmtId="165" fontId="0" fillId="12" borderId="1" xfId="2" applyNumberFormat="1" applyFont="1" applyFill="1" applyBorder="1" applyProtection="1"/>
    <xf numFmtId="0" fontId="2" fillId="2" borderId="1" xfId="0"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47" fillId="2" borderId="10" xfId="0" applyFont="1" applyFill="1" applyBorder="1" applyAlignment="1" applyProtection="1">
      <alignment horizontal="left"/>
    </xf>
    <xf numFmtId="0" fontId="43" fillId="2" borderId="10" xfId="0" applyFont="1" applyFill="1" applyBorder="1" applyAlignment="1" applyProtection="1">
      <alignment horizontal="left"/>
    </xf>
    <xf numFmtId="179" fontId="48" fillId="2" borderId="0" xfId="0" applyNumberFormat="1" applyFont="1" applyFill="1" applyBorder="1" applyAlignment="1" applyProtection="1">
      <alignment vertical="center"/>
    </xf>
    <xf numFmtId="179" fontId="41" fillId="2" borderId="10" xfId="0" applyNumberFormat="1" applyFont="1" applyFill="1" applyBorder="1" applyAlignment="1" applyProtection="1">
      <alignment vertical="center"/>
    </xf>
    <xf numFmtId="165" fontId="0" fillId="2" borderId="10" xfId="2" applyNumberFormat="1" applyFont="1" applyFill="1" applyBorder="1" applyProtection="1"/>
    <xf numFmtId="0" fontId="43" fillId="2" borderId="0" xfId="0" applyFont="1" applyFill="1" applyBorder="1" applyAlignment="1" applyProtection="1">
      <alignment horizontal="left"/>
    </xf>
    <xf numFmtId="165" fontId="41" fillId="2" borderId="10" xfId="2" applyNumberFormat="1" applyFont="1" applyFill="1" applyBorder="1" applyAlignment="1" applyProtection="1">
      <alignment vertical="center"/>
    </xf>
    <xf numFmtId="165" fontId="36" fillId="2" borderId="10" xfId="2" applyNumberFormat="1" applyFont="1" applyFill="1" applyBorder="1" applyProtection="1"/>
    <xf numFmtId="165" fontId="43" fillId="2" borderId="10" xfId="2" applyNumberFormat="1" applyFont="1" applyFill="1" applyBorder="1" applyAlignment="1" applyProtection="1">
      <alignment vertical="center"/>
    </xf>
    <xf numFmtId="165" fontId="40" fillId="2" borderId="10" xfId="2" applyNumberFormat="1" applyFont="1" applyFill="1" applyBorder="1" applyAlignment="1" applyProtection="1">
      <alignment vertical="center"/>
    </xf>
    <xf numFmtId="0" fontId="42" fillId="2" borderId="10" xfId="0" applyFont="1" applyFill="1" applyBorder="1" applyAlignment="1" applyProtection="1">
      <alignment vertical="center"/>
    </xf>
    <xf numFmtId="165" fontId="54" fillId="2" borderId="10" xfId="2" applyNumberFormat="1" applyFont="1" applyFill="1" applyBorder="1" applyAlignment="1" applyProtection="1">
      <alignment vertical="center"/>
    </xf>
    <xf numFmtId="165" fontId="7" fillId="2" borderId="10" xfId="2" applyNumberFormat="1" applyFont="1" applyFill="1" applyBorder="1" applyProtection="1"/>
    <xf numFmtId="165" fontId="40" fillId="2" borderId="10" xfId="2" applyNumberFormat="1" applyFont="1" applyFill="1" applyBorder="1" applyProtection="1"/>
    <xf numFmtId="0" fontId="41" fillId="2" borderId="20" xfId="0" applyFont="1" applyFill="1" applyBorder="1" applyAlignment="1" applyProtection="1">
      <alignment vertical="center"/>
    </xf>
    <xf numFmtId="0" fontId="41" fillId="2" borderId="21" xfId="0" applyFont="1" applyFill="1" applyBorder="1" applyAlignment="1" applyProtection="1">
      <alignment vertical="center"/>
    </xf>
    <xf numFmtId="165" fontId="41" fillId="2" borderId="21" xfId="2" applyNumberFormat="1" applyFont="1" applyFill="1" applyBorder="1" applyAlignment="1" applyProtection="1">
      <alignment vertical="center"/>
    </xf>
    <xf numFmtId="165" fontId="41" fillId="2" borderId="22" xfId="2" applyNumberFormat="1" applyFont="1" applyFill="1" applyBorder="1" applyAlignment="1" applyProtection="1">
      <alignment vertical="center"/>
    </xf>
    <xf numFmtId="179" fontId="41" fillId="2" borderId="22" xfId="0" applyNumberFormat="1" applyFont="1" applyFill="1" applyBorder="1" applyAlignment="1" applyProtection="1">
      <alignment vertical="center"/>
    </xf>
    <xf numFmtId="42" fontId="41" fillId="2" borderId="2" xfId="0" applyNumberFormat="1" applyFont="1" applyFill="1" applyBorder="1" applyAlignment="1" applyProtection="1">
      <alignment horizontal="center" vertical="center"/>
    </xf>
    <xf numFmtId="183" fontId="41" fillId="2" borderId="21" xfId="0" applyNumberFormat="1" applyFont="1" applyFill="1" applyBorder="1" applyAlignment="1" applyProtection="1">
      <alignment horizontal="center" vertical="center"/>
    </xf>
    <xf numFmtId="180" fontId="41" fillId="2" borderId="22" xfId="0" applyNumberFormat="1" applyFont="1" applyFill="1" applyBorder="1" applyAlignment="1" applyProtection="1">
      <alignment horizontal="center" vertical="center"/>
    </xf>
    <xf numFmtId="171" fontId="41" fillId="2" borderId="2" xfId="0" applyNumberFormat="1" applyFont="1" applyFill="1" applyBorder="1" applyAlignment="1" applyProtection="1">
      <alignment horizontal="center" vertical="center"/>
    </xf>
    <xf numFmtId="179" fontId="41" fillId="2" borderId="21" xfId="0" applyNumberFormat="1" applyFont="1" applyFill="1" applyBorder="1" applyAlignment="1" applyProtection="1">
      <alignment vertical="center"/>
    </xf>
    <xf numFmtId="180" fontId="41" fillId="2" borderId="21" xfId="0" applyNumberFormat="1" applyFont="1" applyFill="1" applyBorder="1" applyAlignment="1" applyProtection="1">
      <alignment horizontal="center" vertical="center"/>
    </xf>
    <xf numFmtId="179" fontId="40" fillId="6" borderId="45" xfId="0" applyNumberFormat="1" applyFont="1" applyFill="1" applyBorder="1" applyAlignment="1" applyProtection="1">
      <alignment vertical="center"/>
    </xf>
    <xf numFmtId="179" fontId="40" fillId="6" borderId="21" xfId="0" applyNumberFormat="1" applyFont="1" applyFill="1" applyBorder="1" applyAlignment="1" applyProtection="1">
      <alignment vertical="center"/>
    </xf>
    <xf numFmtId="0" fontId="41" fillId="2" borderId="22" xfId="0" applyFont="1" applyFill="1" applyBorder="1" applyAlignment="1" applyProtection="1">
      <alignment vertical="center"/>
    </xf>
    <xf numFmtId="0" fontId="12" fillId="2" borderId="19" xfId="0" applyFont="1" applyFill="1" applyBorder="1" applyProtection="1"/>
    <xf numFmtId="0" fontId="41" fillId="2" borderId="19" xfId="0" applyFont="1" applyFill="1" applyBorder="1" applyAlignment="1" applyProtection="1">
      <alignment vertical="center"/>
    </xf>
    <xf numFmtId="165" fontId="0" fillId="2" borderId="24" xfId="2" applyNumberFormat="1" applyFont="1" applyFill="1" applyBorder="1" applyProtection="1"/>
    <xf numFmtId="0" fontId="0" fillId="2" borderId="24" xfId="0" applyFill="1" applyBorder="1" applyAlignment="1" applyProtection="1">
      <alignment horizontal="center"/>
    </xf>
    <xf numFmtId="0" fontId="41" fillId="2" borderId="23" xfId="0" applyFont="1" applyFill="1" applyBorder="1" applyAlignment="1" applyProtection="1">
      <alignment vertical="center"/>
    </xf>
    <xf numFmtId="0" fontId="41" fillId="2" borderId="24" xfId="0" applyFont="1" applyFill="1" applyBorder="1" applyAlignment="1" applyProtection="1">
      <alignment vertical="center"/>
    </xf>
    <xf numFmtId="165" fontId="41" fillId="2" borderId="24" xfId="2" applyNumberFormat="1" applyFont="1" applyFill="1" applyBorder="1" applyAlignment="1" applyProtection="1">
      <alignment vertical="center"/>
    </xf>
    <xf numFmtId="165" fontId="41" fillId="2" borderId="25" xfId="2" applyNumberFormat="1" applyFont="1" applyFill="1" applyBorder="1" applyAlignment="1" applyProtection="1">
      <alignment vertical="center"/>
    </xf>
    <xf numFmtId="179" fontId="41" fillId="2" borderId="25" xfId="0" applyNumberFormat="1" applyFont="1" applyFill="1" applyBorder="1" applyAlignment="1" applyProtection="1">
      <alignment vertical="center"/>
    </xf>
    <xf numFmtId="42" fontId="41" fillId="2" borderId="3" xfId="0" applyNumberFormat="1" applyFont="1" applyFill="1" applyBorder="1" applyAlignment="1" applyProtection="1">
      <alignment horizontal="center" vertical="center"/>
    </xf>
    <xf numFmtId="183" fontId="41" fillId="2" borderId="24" xfId="0" applyNumberFormat="1" applyFont="1" applyFill="1" applyBorder="1" applyAlignment="1" applyProtection="1">
      <alignment horizontal="center" vertical="center"/>
    </xf>
    <xf numFmtId="180" fontId="41" fillId="2" borderId="25" xfId="0" applyNumberFormat="1" applyFont="1" applyFill="1" applyBorder="1" applyAlignment="1" applyProtection="1">
      <alignment horizontal="center" vertical="center"/>
    </xf>
    <xf numFmtId="171" fontId="41" fillId="2" borderId="3" xfId="0" applyNumberFormat="1" applyFont="1" applyFill="1" applyBorder="1" applyAlignment="1" applyProtection="1">
      <alignment horizontal="center" vertical="center"/>
    </xf>
    <xf numFmtId="179" fontId="41" fillId="2" borderId="24" xfId="0" applyNumberFormat="1" applyFont="1" applyFill="1" applyBorder="1" applyAlignment="1" applyProtection="1">
      <alignment vertical="center"/>
    </xf>
    <xf numFmtId="180" fontId="41" fillId="2" borderId="24" xfId="0" applyNumberFormat="1" applyFont="1" applyFill="1" applyBorder="1" applyAlignment="1" applyProtection="1">
      <alignment horizontal="center" vertical="center"/>
    </xf>
    <xf numFmtId="179" fontId="40" fillId="6" borderId="46" xfId="0" applyNumberFormat="1" applyFont="1" applyFill="1" applyBorder="1" applyAlignment="1" applyProtection="1">
      <alignment vertical="center"/>
    </xf>
    <xf numFmtId="179" fontId="40" fillId="6" borderId="24" xfId="0" applyNumberFormat="1" applyFont="1" applyFill="1" applyBorder="1" applyAlignment="1" applyProtection="1">
      <alignment vertical="center"/>
    </xf>
    <xf numFmtId="0" fontId="41" fillId="2" borderId="25" xfId="0" applyFont="1" applyFill="1" applyBorder="1" applyAlignment="1" applyProtection="1">
      <alignment vertical="center"/>
    </xf>
    <xf numFmtId="177" fontId="57" fillId="2" borderId="0" xfId="0" applyNumberFormat="1" applyFont="1" applyFill="1" applyBorder="1" applyAlignment="1" applyProtection="1">
      <alignment horizontal="center" vertical="center"/>
    </xf>
    <xf numFmtId="0" fontId="9" fillId="14" borderId="0" xfId="0" applyFont="1" applyFill="1" applyBorder="1" applyAlignment="1" applyProtection="1">
      <alignment horizontal="left" vertical="top" wrapText="1"/>
    </xf>
    <xf numFmtId="0" fontId="9" fillId="14" borderId="19" xfId="0" applyFont="1" applyFill="1" applyBorder="1" applyAlignment="1" applyProtection="1">
      <alignment horizontal="left" vertical="top" wrapText="1" indent="1"/>
    </xf>
    <xf numFmtId="0" fontId="9" fillId="14" borderId="0" xfId="0" applyFont="1" applyFill="1" applyBorder="1" applyAlignment="1" applyProtection="1">
      <alignment horizontal="left" vertical="top" wrapText="1" indent="1"/>
    </xf>
    <xf numFmtId="0" fontId="9" fillId="14" borderId="10" xfId="0" applyFont="1" applyFill="1" applyBorder="1" applyAlignment="1" applyProtection="1">
      <alignment horizontal="left" vertical="top" wrapText="1" indent="1"/>
    </xf>
    <xf numFmtId="0" fontId="9" fillId="14" borderId="23" xfId="0" applyFont="1" applyFill="1" applyBorder="1" applyAlignment="1" applyProtection="1">
      <alignment horizontal="left" vertical="top" wrapText="1" indent="1"/>
    </xf>
    <xf numFmtId="0" fontId="9" fillId="14" borderId="24" xfId="0" applyFont="1" applyFill="1" applyBorder="1" applyAlignment="1" applyProtection="1">
      <alignment horizontal="left" vertical="top" wrapText="1" indent="1"/>
    </xf>
    <xf numFmtId="0" fontId="9" fillId="14" borderId="25" xfId="0" applyFont="1" applyFill="1" applyBorder="1" applyAlignment="1" applyProtection="1">
      <alignment horizontal="left" vertical="top" wrapText="1" indent="1"/>
    </xf>
    <xf numFmtId="0" fontId="9" fillId="14" borderId="0" xfId="0" applyFont="1" applyFill="1" applyBorder="1" applyAlignment="1" applyProtection="1">
      <alignment horizontal="left" wrapText="1"/>
    </xf>
    <xf numFmtId="165" fontId="4" fillId="5" borderId="7" xfId="2" applyNumberFormat="1" applyFont="1" applyFill="1" applyBorder="1" applyAlignment="1" applyProtection="1">
      <alignment horizontal="center" vertical="center"/>
      <protection locked="0"/>
    </xf>
    <xf numFmtId="165" fontId="4" fillId="5" borderId="9" xfId="2" applyNumberFormat="1" applyFont="1" applyFill="1" applyBorder="1" applyAlignment="1" applyProtection="1">
      <alignment horizontal="center" vertical="center"/>
      <protection locked="0"/>
    </xf>
    <xf numFmtId="165" fontId="4" fillId="7" borderId="7" xfId="2" applyNumberFormat="1" applyFont="1" applyFill="1" applyBorder="1" applyAlignment="1" applyProtection="1">
      <alignment horizontal="center" vertical="center"/>
    </xf>
    <xf numFmtId="165" fontId="4" fillId="7" borderId="9" xfId="2" applyNumberFormat="1" applyFont="1" applyFill="1" applyBorder="1" applyAlignment="1" applyProtection="1">
      <alignment horizontal="center" vertical="center"/>
    </xf>
    <xf numFmtId="1" fontId="2" fillId="2" borderId="19" xfId="0" applyNumberFormat="1" applyFont="1" applyFill="1" applyBorder="1" applyAlignment="1" applyProtection="1">
      <alignment horizontal="right" vertical="center" wrapText="1" indent="1"/>
    </xf>
    <xf numFmtId="1" fontId="2" fillId="2" borderId="0" xfId="0" applyNumberFormat="1" applyFont="1" applyFill="1" applyBorder="1" applyAlignment="1" applyProtection="1">
      <alignment horizontal="right" vertical="center" wrapText="1" indent="1"/>
    </xf>
    <xf numFmtId="0" fontId="3" fillId="0" borderId="19" xfId="0" applyFont="1" applyBorder="1" applyAlignment="1" applyProtection="1">
      <alignment horizontal="right" vertical="center" wrapText="1" indent="1"/>
    </xf>
    <xf numFmtId="0" fontId="3" fillId="0" borderId="0" xfId="0" applyFont="1" applyBorder="1" applyAlignment="1" applyProtection="1">
      <alignment horizontal="right" vertical="center" wrapText="1" indent="1"/>
    </xf>
    <xf numFmtId="165" fontId="4" fillId="13" borderId="7" xfId="2" applyNumberFormat="1" applyFont="1" applyFill="1" applyBorder="1" applyAlignment="1" applyProtection="1">
      <alignment horizontal="center" vertical="center"/>
      <protection locked="0"/>
    </xf>
    <xf numFmtId="165" fontId="4" fillId="13" borderId="9" xfId="2" applyNumberFormat="1" applyFont="1" applyFill="1" applyBorder="1" applyAlignment="1" applyProtection="1">
      <alignment horizontal="center" vertical="center"/>
      <protection locked="0"/>
    </xf>
    <xf numFmtId="0" fontId="4" fillId="5" borderId="7" xfId="0" applyFont="1" applyFill="1" applyBorder="1" applyAlignment="1" applyProtection="1">
      <alignment horizontal="left" vertical="center" indent="1"/>
      <protection locked="0"/>
    </xf>
    <xf numFmtId="0" fontId="4" fillId="5" borderId="8" xfId="0" applyFont="1" applyFill="1" applyBorder="1" applyAlignment="1" applyProtection="1">
      <alignment horizontal="left" vertical="center" indent="1"/>
      <protection locked="0"/>
    </xf>
    <xf numFmtId="0" fontId="4" fillId="5" borderId="9" xfId="0" applyFont="1" applyFill="1" applyBorder="1" applyAlignment="1" applyProtection="1">
      <alignment horizontal="left" vertical="center" indent="1"/>
      <protection locked="0"/>
    </xf>
    <xf numFmtId="0" fontId="2" fillId="0" borderId="19" xfId="0" applyFont="1" applyBorder="1" applyAlignment="1" applyProtection="1">
      <alignment horizontal="right" vertical="center" wrapText="1" indent="1"/>
    </xf>
    <xf numFmtId="0" fontId="2" fillId="0" borderId="0" xfId="0" applyFont="1" applyBorder="1" applyAlignment="1" applyProtection="1">
      <alignment horizontal="right" vertical="center" wrapText="1" indent="1"/>
    </xf>
    <xf numFmtId="0" fontId="4" fillId="3" borderId="7" xfId="0" applyFont="1" applyFill="1" applyBorder="1" applyAlignment="1" applyProtection="1">
      <alignment horizontal="left" vertical="center" indent="1"/>
      <protection locked="0"/>
    </xf>
    <xf numFmtId="0" fontId="4" fillId="3" borderId="8" xfId="0" applyFont="1" applyFill="1" applyBorder="1" applyAlignment="1" applyProtection="1">
      <alignment horizontal="left" vertical="center" indent="1"/>
      <protection locked="0"/>
    </xf>
    <xf numFmtId="0" fontId="4" fillId="3" borderId="9" xfId="0" applyFont="1" applyFill="1" applyBorder="1" applyAlignment="1" applyProtection="1">
      <alignment horizontal="left" vertical="center" indent="1"/>
      <protection locked="0"/>
    </xf>
    <xf numFmtId="0" fontId="27" fillId="2" borderId="0" xfId="0" applyFont="1" applyFill="1" applyBorder="1" applyAlignment="1" applyProtection="1">
      <alignment horizontal="center" vertical="center"/>
    </xf>
    <xf numFmtId="0" fontId="4" fillId="13" borderId="7" xfId="0" applyFont="1" applyFill="1" applyBorder="1" applyAlignment="1" applyProtection="1">
      <alignment horizontal="left" vertical="center" indent="1"/>
      <protection locked="0"/>
    </xf>
    <xf numFmtId="0" fontId="4" fillId="13" borderId="8" xfId="0" applyFont="1" applyFill="1" applyBorder="1" applyAlignment="1" applyProtection="1">
      <alignment horizontal="left" vertical="center" indent="1"/>
      <protection locked="0"/>
    </xf>
    <xf numFmtId="0" fontId="4" fillId="13" borderId="9" xfId="0" applyFont="1" applyFill="1" applyBorder="1" applyAlignment="1" applyProtection="1">
      <alignment horizontal="left" vertical="center" indent="1"/>
      <protection locked="0"/>
    </xf>
    <xf numFmtId="0" fontId="0" fillId="6" borderId="7" xfId="0"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7" fillId="2" borderId="19"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165" fontId="4" fillId="12" borderId="7" xfId="2" applyNumberFormat="1" applyFont="1" applyFill="1" applyBorder="1" applyAlignment="1" applyProtection="1">
      <alignment horizontal="center" vertical="center"/>
    </xf>
    <xf numFmtId="165" fontId="4" fillId="12" borderId="9" xfId="2" applyNumberFormat="1" applyFont="1" applyFill="1" applyBorder="1" applyAlignment="1" applyProtection="1">
      <alignment horizontal="center" vertical="center"/>
    </xf>
    <xf numFmtId="0" fontId="5" fillId="2" borderId="19" xfId="0" applyFont="1" applyFill="1" applyBorder="1" applyAlignment="1" applyProtection="1">
      <alignment horizontal="left" vertical="center" wrapText="1" indent="1"/>
    </xf>
    <xf numFmtId="0" fontId="5" fillId="2" borderId="0" xfId="0" applyFont="1" applyFill="1" applyBorder="1" applyAlignment="1" applyProtection="1">
      <alignment horizontal="left" vertical="center" wrapText="1" indent="1"/>
    </xf>
    <xf numFmtId="0" fontId="18" fillId="2" borderId="0" xfId="0" applyFont="1" applyFill="1" applyBorder="1" applyAlignment="1" applyProtection="1">
      <alignment horizontal="left"/>
    </xf>
    <xf numFmtId="0" fontId="2" fillId="2" borderId="0" xfId="0" applyFont="1" applyFill="1" applyBorder="1" applyAlignment="1" applyProtection="1">
      <alignment horizontal="right"/>
    </xf>
    <xf numFmtId="0" fontId="2" fillId="2" borderId="0" xfId="0" applyFont="1" applyFill="1" applyAlignment="1" applyProtection="1">
      <alignment horizontal="right"/>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7" fillId="2" borderId="0" xfId="0" applyFont="1" applyFill="1" applyBorder="1" applyAlignment="1" applyProtection="1">
      <alignment horizontal="left" wrapText="1" indent="1"/>
    </xf>
    <xf numFmtId="0" fontId="7" fillId="2" borderId="0" xfId="0" applyFont="1" applyFill="1" applyAlignment="1" applyProtection="1">
      <alignment horizontal="left" wrapText="1" indent="1"/>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3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2" fillId="2" borderId="3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xf>
    <xf numFmtId="0" fontId="2" fillId="2" borderId="9" xfId="0" applyFont="1" applyFill="1" applyBorder="1" applyAlignment="1" applyProtection="1">
      <alignment horizontal="center" vertical="center" wrapText="1"/>
    </xf>
    <xf numFmtId="0" fontId="20" fillId="10" borderId="1" xfId="0" applyFont="1" applyFill="1" applyBorder="1" applyAlignment="1" applyProtection="1">
      <alignment horizontal="center" vertical="center" wrapText="1"/>
    </xf>
    <xf numFmtId="0" fontId="34" fillId="10"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8" xfId="0" applyFont="1" applyFill="1" applyBorder="1" applyAlignment="1" applyProtection="1">
      <alignment horizontal="center" vertical="center" wrapText="1"/>
    </xf>
    <xf numFmtId="0" fontId="10" fillId="0" borderId="0" xfId="0" applyFont="1" applyAlignment="1" applyProtection="1">
      <alignment horizontal="right" vertical="center" wrapText="1" indent="1"/>
    </xf>
    <xf numFmtId="0" fontId="10" fillId="0" borderId="10" xfId="0" applyFont="1" applyBorder="1" applyAlignment="1" applyProtection="1">
      <alignment horizontal="right" vertical="center" wrapText="1" indent="1"/>
    </xf>
    <xf numFmtId="0" fontId="4" fillId="3" borderId="7" xfId="0" applyFont="1" applyFill="1" applyBorder="1" applyAlignment="1" applyProtection="1">
      <alignment horizontal="left" vertical="center" indent="1"/>
    </xf>
    <xf numFmtId="0" fontId="4" fillId="3" borderId="8" xfId="0" applyFont="1" applyFill="1" applyBorder="1" applyAlignment="1" applyProtection="1">
      <alignment horizontal="left" vertical="center" indent="1"/>
    </xf>
    <xf numFmtId="0" fontId="4" fillId="3" borderId="9" xfId="0" applyFont="1" applyFill="1" applyBorder="1" applyAlignment="1" applyProtection="1">
      <alignment horizontal="left" vertical="center" indent="1"/>
    </xf>
    <xf numFmtId="0" fontId="47" fillId="2" borderId="0" xfId="0" applyFont="1" applyFill="1" applyBorder="1" applyAlignment="1" applyProtection="1">
      <alignment horizontal="left"/>
    </xf>
    <xf numFmtId="176" fontId="30" fillId="15" borderId="12" xfId="1" applyNumberFormat="1" applyFont="1" applyFill="1" applyBorder="1" applyAlignment="1" applyProtection="1">
      <alignment horizontal="right" vertical="center"/>
    </xf>
    <xf numFmtId="176" fontId="30" fillId="15" borderId="29" xfId="1" applyNumberFormat="1" applyFont="1" applyFill="1" applyBorder="1" applyAlignment="1" applyProtection="1">
      <alignment horizontal="right" vertical="center"/>
    </xf>
    <xf numFmtId="0" fontId="30" fillId="15" borderId="12" xfId="0" applyFont="1" applyFill="1" applyBorder="1" applyAlignment="1" applyProtection="1">
      <alignment horizontal="right" vertical="center"/>
    </xf>
    <xf numFmtId="0" fontId="30" fillId="15" borderId="29" xfId="0" applyFont="1" applyFill="1" applyBorder="1" applyAlignment="1" applyProtection="1">
      <alignment horizontal="right" vertical="center"/>
    </xf>
    <xf numFmtId="1" fontId="30" fillId="15" borderId="12" xfId="1" applyNumberFormat="1" applyFont="1" applyFill="1" applyBorder="1" applyAlignment="1" applyProtection="1">
      <alignment horizontal="left" vertical="center"/>
    </xf>
    <xf numFmtId="1" fontId="30" fillId="15" borderId="29" xfId="1" applyNumberFormat="1" applyFont="1" applyFill="1" applyBorder="1" applyAlignment="1" applyProtection="1">
      <alignment horizontal="left" vertical="center"/>
    </xf>
    <xf numFmtId="176" fontId="38" fillId="15" borderId="29" xfId="3" applyNumberFormat="1" applyFont="1" applyFill="1" applyBorder="1" applyAlignment="1" applyProtection="1">
      <alignment horizontal="center" vertical="top"/>
    </xf>
    <xf numFmtId="0" fontId="10" fillId="0" borderId="0" xfId="0" applyFont="1" applyBorder="1" applyAlignment="1" applyProtection="1">
      <alignment horizontal="right" vertical="center" wrapText="1" indent="1"/>
    </xf>
    <xf numFmtId="170" fontId="29" fillId="15" borderId="12" xfId="1" applyNumberFormat="1" applyFont="1" applyFill="1" applyBorder="1" applyAlignment="1">
      <alignment horizontal="center"/>
    </xf>
    <xf numFmtId="170" fontId="29" fillId="15" borderId="27" xfId="1" applyNumberFormat="1" applyFont="1" applyFill="1" applyBorder="1" applyAlignment="1">
      <alignment horizontal="center"/>
    </xf>
    <xf numFmtId="171" fontId="29" fillId="15" borderId="29" xfId="3" applyNumberFormat="1" applyFont="1" applyFill="1" applyBorder="1" applyAlignment="1">
      <alignment horizontal="center"/>
    </xf>
    <xf numFmtId="171" fontId="29" fillId="15" borderId="30" xfId="3" applyNumberFormat="1" applyFont="1" applyFill="1" applyBorder="1" applyAlignment="1">
      <alignment horizontal="center"/>
    </xf>
    <xf numFmtId="0" fontId="29" fillId="15" borderId="12" xfId="0" applyFont="1" applyFill="1" applyBorder="1" applyAlignment="1">
      <alignment horizontal="right"/>
    </xf>
    <xf numFmtId="0" fontId="29" fillId="15" borderId="29" xfId="0" applyFont="1" applyFill="1" applyBorder="1" applyAlignment="1">
      <alignment horizontal="right"/>
    </xf>
    <xf numFmtId="44" fontId="29" fillId="15" borderId="26" xfId="0" applyNumberFormat="1" applyFont="1" applyFill="1" applyBorder="1" applyAlignment="1" applyProtection="1">
      <alignment horizontal="left"/>
    </xf>
    <xf numFmtId="44" fontId="29" fillId="15" borderId="12" xfId="0" applyNumberFormat="1" applyFont="1" applyFill="1" applyBorder="1" applyAlignment="1" applyProtection="1">
      <alignment horizontal="left"/>
    </xf>
    <xf numFmtId="176" fontId="29" fillId="15" borderId="28" xfId="0" applyNumberFormat="1" applyFont="1" applyFill="1" applyBorder="1" applyAlignment="1" applyProtection="1">
      <alignment horizontal="left" vertical="top" indent="2"/>
    </xf>
    <xf numFmtId="176" fontId="29" fillId="15" borderId="29" xfId="0" applyNumberFormat="1" applyFont="1" applyFill="1" applyBorder="1" applyAlignment="1" applyProtection="1">
      <alignment horizontal="left" vertical="top" indent="2"/>
    </xf>
    <xf numFmtId="0" fontId="29" fillId="15" borderId="12" xfId="0" applyFont="1" applyFill="1" applyBorder="1" applyAlignment="1"/>
    <xf numFmtId="173" fontId="29" fillId="15" borderId="12" xfId="1" applyNumberFormat="1" applyFont="1" applyFill="1" applyBorder="1" applyAlignment="1">
      <alignment horizontal="center"/>
    </xf>
    <xf numFmtId="173" fontId="29" fillId="15" borderId="27" xfId="1" applyNumberFormat="1" applyFont="1" applyFill="1" applyBorder="1" applyAlignment="1">
      <alignment horizontal="center"/>
    </xf>
    <xf numFmtId="0" fontId="29" fillId="15" borderId="29" xfId="0" applyFont="1" applyFill="1" applyBorder="1" applyAlignment="1">
      <alignment horizontal="right" vertical="top"/>
    </xf>
    <xf numFmtId="171" fontId="29" fillId="15" borderId="29" xfId="3" applyNumberFormat="1" applyFont="1" applyFill="1" applyBorder="1" applyAlignment="1">
      <alignment horizontal="center" vertical="top"/>
    </xf>
    <xf numFmtId="171" fontId="29" fillId="15" borderId="30" xfId="3" applyNumberFormat="1" applyFont="1" applyFill="1" applyBorder="1" applyAlignment="1">
      <alignment horizontal="center" vertical="top"/>
    </xf>
    <xf numFmtId="176" fontId="29" fillId="15" borderId="28" xfId="0" applyNumberFormat="1" applyFont="1" applyFill="1" applyBorder="1" applyAlignment="1" applyProtection="1">
      <alignment horizontal="left" vertical="center" indent="2"/>
    </xf>
    <xf numFmtId="176" fontId="29" fillId="15" borderId="29" xfId="0" applyNumberFormat="1" applyFont="1" applyFill="1" applyBorder="1" applyAlignment="1" applyProtection="1">
      <alignment horizontal="left" vertical="center" indent="2"/>
    </xf>
    <xf numFmtId="0" fontId="4" fillId="6" borderId="7" xfId="0" applyFont="1" applyFill="1" applyBorder="1" applyAlignment="1" applyProtection="1">
      <alignment horizontal="center" vertical="center"/>
    </xf>
    <xf numFmtId="0" fontId="4"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31" fillId="2" borderId="0" xfId="0" applyFont="1" applyFill="1" applyBorder="1" applyAlignment="1" applyProtection="1">
      <alignment horizontal="left" vertical="top" indent="1"/>
    </xf>
    <xf numFmtId="0" fontId="31" fillId="2" borderId="15" xfId="0" applyFont="1" applyFill="1" applyBorder="1" applyAlignment="1" applyProtection="1">
      <alignment horizontal="left" vertical="top" indent="1"/>
    </xf>
    <xf numFmtId="37" fontId="29" fillId="15" borderId="12" xfId="1" applyNumberFormat="1" applyFont="1" applyFill="1" applyBorder="1" applyAlignment="1">
      <alignment horizontal="center"/>
    </xf>
    <xf numFmtId="37" fontId="29" fillId="15" borderId="27" xfId="1" applyNumberFormat="1" applyFont="1" applyFill="1" applyBorder="1" applyAlignment="1">
      <alignment horizontal="center"/>
    </xf>
    <xf numFmtId="5" fontId="29" fillId="15" borderId="29" xfId="2" applyNumberFormat="1" applyFont="1" applyFill="1" applyBorder="1" applyAlignment="1">
      <alignment horizontal="center" vertical="top"/>
    </xf>
    <xf numFmtId="5" fontId="29" fillId="15" borderId="30" xfId="2" applyNumberFormat="1" applyFont="1" applyFill="1" applyBorder="1" applyAlignment="1">
      <alignment horizontal="center" vertical="top"/>
    </xf>
    <xf numFmtId="0" fontId="28" fillId="2" borderId="7"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44" fontId="29" fillId="15" borderId="26" xfId="0" applyNumberFormat="1" applyFont="1" applyFill="1" applyBorder="1" applyAlignment="1" applyProtection="1">
      <alignment horizontal="left" vertical="center"/>
    </xf>
    <xf numFmtId="44" fontId="29" fillId="15" borderId="12" xfId="0" applyNumberFormat="1" applyFont="1" applyFill="1" applyBorder="1" applyAlignment="1" applyProtection="1">
      <alignment horizontal="left" vertical="center"/>
    </xf>
    <xf numFmtId="176" fontId="29" fillId="15" borderId="28" xfId="0" applyNumberFormat="1" applyFont="1" applyFill="1" applyBorder="1" applyAlignment="1" applyProtection="1">
      <alignment horizontal="left" vertical="center" indent="1"/>
    </xf>
    <xf numFmtId="176" fontId="29" fillId="15" borderId="29" xfId="0" applyNumberFormat="1" applyFont="1" applyFill="1" applyBorder="1" applyAlignment="1" applyProtection="1">
      <alignment horizontal="left" vertical="center" indent="1"/>
    </xf>
    <xf numFmtId="0" fontId="29" fillId="15" borderId="12" xfId="0" applyFont="1" applyFill="1" applyBorder="1" applyAlignment="1">
      <alignment horizontal="right" vertical="center"/>
    </xf>
    <xf numFmtId="170" fontId="29" fillId="15" borderId="12" xfId="1" applyNumberFormat="1" applyFont="1" applyFill="1" applyBorder="1" applyAlignment="1">
      <alignment horizontal="center" vertical="center"/>
    </xf>
    <xf numFmtId="170" fontId="29" fillId="15" borderId="27" xfId="1" applyNumberFormat="1" applyFont="1" applyFill="1" applyBorder="1" applyAlignment="1">
      <alignment horizontal="center" vertical="center"/>
    </xf>
    <xf numFmtId="176" fontId="30" fillId="15" borderId="36" xfId="1" applyNumberFormat="1" applyFont="1" applyFill="1" applyBorder="1" applyAlignment="1" applyProtection="1">
      <alignment horizontal="right" vertical="center"/>
    </xf>
    <xf numFmtId="176" fontId="30" fillId="15" borderId="39" xfId="1" applyNumberFormat="1" applyFont="1" applyFill="1" applyBorder="1" applyAlignment="1" applyProtection="1">
      <alignment horizontal="right" vertical="center"/>
    </xf>
    <xf numFmtId="1" fontId="30" fillId="15" borderId="37" xfId="1" applyNumberFormat="1" applyFont="1" applyFill="1" applyBorder="1" applyAlignment="1" applyProtection="1">
      <alignment horizontal="left" vertical="center"/>
    </xf>
    <xf numFmtId="1" fontId="30" fillId="15" borderId="40" xfId="1" applyNumberFormat="1" applyFont="1" applyFill="1" applyBorder="1" applyAlignment="1" applyProtection="1">
      <alignment horizontal="left" vertical="center"/>
    </xf>
    <xf numFmtId="44" fontId="30" fillId="15" borderId="35" xfId="0" applyNumberFormat="1" applyFont="1" applyFill="1" applyBorder="1" applyAlignment="1" applyProtection="1">
      <alignment horizontal="left" vertical="center" indent="1"/>
    </xf>
    <xf numFmtId="44" fontId="30" fillId="15" borderId="36" xfId="0" applyNumberFormat="1" applyFont="1" applyFill="1" applyBorder="1" applyAlignment="1" applyProtection="1">
      <alignment horizontal="left" vertical="center" indent="1"/>
    </xf>
    <xf numFmtId="44" fontId="30" fillId="15" borderId="38" xfId="0" applyNumberFormat="1" applyFont="1" applyFill="1" applyBorder="1" applyAlignment="1" applyProtection="1">
      <alignment horizontal="left" vertical="center" indent="1"/>
    </xf>
    <xf numFmtId="44" fontId="30" fillId="15" borderId="39" xfId="0" applyNumberFormat="1" applyFont="1" applyFill="1" applyBorder="1" applyAlignment="1" applyProtection="1">
      <alignment horizontal="left" vertical="center" indent="1"/>
    </xf>
    <xf numFmtId="0" fontId="8" fillId="15" borderId="36" xfId="0" applyFont="1" applyFill="1" applyBorder="1" applyAlignment="1" applyProtection="1">
      <alignment horizontal="center" vertical="center"/>
    </xf>
    <xf numFmtId="0" fontId="8" fillId="15" borderId="39" xfId="0" applyFont="1" applyFill="1" applyBorder="1" applyAlignment="1" applyProtection="1">
      <alignment horizontal="center" vertical="center"/>
    </xf>
    <xf numFmtId="0" fontId="30" fillId="15" borderId="36" xfId="0" applyFont="1" applyFill="1" applyBorder="1" applyAlignment="1" applyProtection="1">
      <alignment horizontal="right" vertical="center"/>
    </xf>
    <xf numFmtId="0" fontId="30" fillId="15" borderId="39" xfId="0" applyFont="1" applyFill="1" applyBorder="1" applyAlignment="1" applyProtection="1">
      <alignment horizontal="right" vertical="center"/>
    </xf>
    <xf numFmtId="0" fontId="9" fillId="6" borderId="7" xfId="0" applyFont="1" applyFill="1" applyBorder="1" applyAlignment="1" applyProtection="1">
      <alignment horizontal="left" vertical="top" wrapText="1"/>
    </xf>
    <xf numFmtId="0" fontId="9" fillId="6" borderId="8" xfId="0" applyFont="1" applyFill="1" applyBorder="1" applyAlignment="1" applyProtection="1">
      <alignment horizontal="left" vertical="top" wrapText="1"/>
    </xf>
    <xf numFmtId="0" fontId="9" fillId="6" borderId="9" xfId="0" applyFont="1" applyFill="1" applyBorder="1" applyAlignment="1" applyProtection="1">
      <alignment horizontal="left" vertical="top" wrapText="1"/>
    </xf>
    <xf numFmtId="0" fontId="4" fillId="13" borderId="7" xfId="0" applyFont="1" applyFill="1" applyBorder="1" applyAlignment="1" applyProtection="1">
      <alignment horizontal="left" vertical="center" indent="1"/>
    </xf>
    <xf numFmtId="0" fontId="4" fillId="13" borderId="8" xfId="0" applyFont="1" applyFill="1" applyBorder="1" applyAlignment="1" applyProtection="1">
      <alignment horizontal="left" vertical="center" indent="1"/>
    </xf>
    <xf numFmtId="0" fontId="4" fillId="13" borderId="9" xfId="0" applyFont="1" applyFill="1" applyBorder="1" applyAlignment="1" applyProtection="1">
      <alignment horizontal="left" vertical="center" indent="1"/>
    </xf>
    <xf numFmtId="0" fontId="5" fillId="2" borderId="0" xfId="0" applyFont="1" applyFill="1" applyAlignment="1" applyProtection="1">
      <alignment horizontal="left" vertical="top" wrapText="1"/>
    </xf>
    <xf numFmtId="165" fontId="4" fillId="13" borderId="7" xfId="2" applyNumberFormat="1" applyFont="1" applyFill="1" applyBorder="1" applyAlignment="1" applyProtection="1">
      <alignment horizontal="center" vertical="center"/>
    </xf>
    <xf numFmtId="165" fontId="4" fillId="13" borderId="9" xfId="2" applyNumberFormat="1" applyFont="1" applyFill="1" applyBorder="1" applyAlignment="1" applyProtection="1">
      <alignment horizontal="center" vertical="center"/>
    </xf>
    <xf numFmtId="0" fontId="31" fillId="2" borderId="0" xfId="0" applyFont="1" applyFill="1" applyBorder="1" applyAlignment="1" applyProtection="1">
      <alignment horizontal="left" vertical="center" indent="1"/>
    </xf>
    <xf numFmtId="0" fontId="31" fillId="2" borderId="15" xfId="0" applyFont="1" applyFill="1" applyBorder="1" applyAlignment="1" applyProtection="1">
      <alignment horizontal="left" vertical="center" indent="1"/>
    </xf>
    <xf numFmtId="175" fontId="29" fillId="15" borderId="36" xfId="2" applyNumberFormat="1" applyFont="1" applyFill="1" applyBorder="1" applyAlignment="1" applyProtection="1">
      <alignment horizontal="center"/>
    </xf>
    <xf numFmtId="175" fontId="29" fillId="15" borderId="37" xfId="2" applyNumberFormat="1" applyFont="1" applyFill="1" applyBorder="1" applyAlignment="1" applyProtection="1">
      <alignment horizontal="center"/>
    </xf>
    <xf numFmtId="175" fontId="29" fillId="15" borderId="5" xfId="2" applyNumberFormat="1" applyFont="1" applyFill="1" applyBorder="1" applyAlignment="1" applyProtection="1">
      <alignment horizontal="center" vertical="center"/>
    </xf>
    <xf numFmtId="175" fontId="29" fillId="15" borderId="6" xfId="2" applyNumberFormat="1" applyFont="1" applyFill="1" applyBorder="1" applyAlignment="1" applyProtection="1">
      <alignment horizontal="center" vertical="center"/>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9" fillId="15" borderId="39" xfId="0" applyFont="1" applyFill="1" applyBorder="1" applyAlignment="1" applyProtection="1">
      <alignment horizontal="right" vertical="top" wrapText="1" indent="2"/>
    </xf>
    <xf numFmtId="175" fontId="29" fillId="15" borderId="39" xfId="2" applyNumberFormat="1" applyFont="1" applyFill="1" applyBorder="1" applyAlignment="1" applyProtection="1">
      <alignment horizontal="center" vertical="top"/>
    </xf>
    <xf numFmtId="175" fontId="29" fillId="15" borderId="40" xfId="2" applyNumberFormat="1" applyFont="1" applyFill="1" applyBorder="1" applyAlignment="1" applyProtection="1">
      <alignment horizontal="center" vertical="top"/>
    </xf>
    <xf numFmtId="0" fontId="7" fillId="2" borderId="0" xfId="0" applyFont="1" applyFill="1" applyAlignment="1" applyProtection="1">
      <alignment horizontal="left" vertical="top" wrapText="1"/>
    </xf>
    <xf numFmtId="0" fontId="2" fillId="2" borderId="1" xfId="0" applyFont="1" applyFill="1" applyBorder="1" applyAlignment="1" applyProtection="1">
      <alignment horizontal="center"/>
    </xf>
    <xf numFmtId="0" fontId="29" fillId="15" borderId="12" xfId="0" applyFont="1" applyFill="1" applyBorder="1" applyAlignment="1">
      <alignment horizontal="left" wrapText="1"/>
    </xf>
    <xf numFmtId="175" fontId="29" fillId="15" borderId="12" xfId="2" applyNumberFormat="1" applyFont="1" applyFill="1" applyBorder="1" applyAlignment="1">
      <alignment horizontal="center"/>
    </xf>
    <xf numFmtId="175" fontId="29" fillId="15" borderId="27" xfId="2" applyNumberFormat="1" applyFont="1" applyFill="1" applyBorder="1" applyAlignment="1">
      <alignment horizontal="center"/>
    </xf>
    <xf numFmtId="175" fontId="29" fillId="15" borderId="29" xfId="2" applyNumberFormat="1" applyFont="1" applyFill="1" applyBorder="1" applyAlignment="1">
      <alignment horizontal="center" vertical="top"/>
    </xf>
    <xf numFmtId="175" fontId="29" fillId="15" borderId="30" xfId="2" applyNumberFormat="1" applyFont="1" applyFill="1" applyBorder="1" applyAlignment="1">
      <alignment horizontal="center" vertical="top"/>
    </xf>
    <xf numFmtId="0" fontId="29" fillId="15" borderId="29" xfId="0" applyFont="1" applyFill="1" applyBorder="1" applyAlignment="1">
      <alignment horizontal="right" vertical="top" indent="2"/>
    </xf>
    <xf numFmtId="0" fontId="4" fillId="5" borderId="7" xfId="0" applyFont="1" applyFill="1" applyBorder="1" applyAlignment="1" applyProtection="1">
      <alignment horizontal="left" vertical="center" indent="1"/>
    </xf>
    <xf numFmtId="0" fontId="4" fillId="5" borderId="8" xfId="0" applyFont="1" applyFill="1" applyBorder="1" applyAlignment="1" applyProtection="1">
      <alignment horizontal="left" vertical="center" indent="1"/>
    </xf>
    <xf numFmtId="0" fontId="4" fillId="5" borderId="9" xfId="0" applyFont="1" applyFill="1" applyBorder="1" applyAlignment="1" applyProtection="1">
      <alignment horizontal="left" vertical="center" indent="1"/>
    </xf>
    <xf numFmtId="165" fontId="4" fillId="5" borderId="7" xfId="2" applyNumberFormat="1" applyFont="1" applyFill="1" applyBorder="1" applyAlignment="1" applyProtection="1">
      <alignment horizontal="center" vertical="center"/>
    </xf>
    <xf numFmtId="165" fontId="4" fillId="5" borderId="9" xfId="2" applyNumberFormat="1" applyFont="1" applyFill="1" applyBorder="1" applyAlignment="1" applyProtection="1">
      <alignment horizontal="center" vertical="center"/>
    </xf>
    <xf numFmtId="44" fontId="29" fillId="15" borderId="26" xfId="0" applyNumberFormat="1" applyFont="1" applyFill="1" applyBorder="1" applyAlignment="1" applyProtection="1">
      <alignment horizontal="left" vertical="center" indent="1"/>
    </xf>
    <xf numFmtId="44" fontId="29" fillId="15" borderId="12" xfId="0" applyNumberFormat="1" applyFont="1" applyFill="1" applyBorder="1" applyAlignment="1" applyProtection="1">
      <alignment horizontal="left" vertical="center" indent="1"/>
    </xf>
    <xf numFmtId="44" fontId="29" fillId="15" borderId="28" xfId="0" applyNumberFormat="1" applyFont="1" applyFill="1" applyBorder="1" applyAlignment="1" applyProtection="1">
      <alignment horizontal="left" vertical="center" indent="1"/>
    </xf>
    <xf numFmtId="44" fontId="29" fillId="15" borderId="29" xfId="0" applyNumberFormat="1" applyFont="1" applyFill="1" applyBorder="1" applyAlignment="1" applyProtection="1">
      <alignment horizontal="left" vertical="center" indent="1"/>
    </xf>
    <xf numFmtId="0" fontId="29" fillId="15" borderId="12" xfId="0" applyFont="1" applyFill="1" applyBorder="1" applyAlignment="1">
      <alignment horizontal="left" vertical="center" wrapText="1"/>
    </xf>
    <xf numFmtId="175" fontId="29" fillId="15" borderId="12" xfId="2" applyNumberFormat="1" applyFont="1" applyFill="1" applyBorder="1" applyAlignment="1">
      <alignment horizontal="center" vertical="top"/>
    </xf>
    <xf numFmtId="175" fontId="29" fillId="15" borderId="27" xfId="2" applyNumberFormat="1" applyFont="1" applyFill="1" applyBorder="1" applyAlignment="1">
      <alignment horizontal="center" vertical="top"/>
    </xf>
    <xf numFmtId="164" fontId="29" fillId="15" borderId="29" xfId="3" applyNumberFormat="1" applyFont="1" applyFill="1" applyBorder="1" applyAlignment="1">
      <alignment horizontal="center" vertical="top"/>
    </xf>
    <xf numFmtId="164" fontId="29" fillId="15" borderId="30" xfId="3" applyNumberFormat="1" applyFont="1" applyFill="1" applyBorder="1" applyAlignment="1">
      <alignment horizontal="center" vertical="top"/>
    </xf>
    <xf numFmtId="165" fontId="4" fillId="3" borderId="7" xfId="2" applyNumberFormat="1" applyFont="1" applyFill="1" applyBorder="1" applyAlignment="1" applyProtection="1">
      <alignment horizontal="center" vertical="center"/>
    </xf>
    <xf numFmtId="165" fontId="4" fillId="3" borderId="9" xfId="2" applyNumberFormat="1" applyFont="1" applyFill="1" applyBorder="1" applyAlignment="1" applyProtection="1">
      <alignment horizontal="center" vertical="center"/>
    </xf>
    <xf numFmtId="0" fontId="31" fillId="2" borderId="0" xfId="0" applyFont="1" applyFill="1" applyBorder="1" applyAlignment="1" applyProtection="1">
      <alignment horizontal="left" vertical="center"/>
    </xf>
    <xf numFmtId="0" fontId="31" fillId="2" borderId="15" xfId="0" applyFont="1" applyFill="1" applyBorder="1" applyAlignment="1" applyProtection="1">
      <alignment horizontal="left" vertical="center"/>
    </xf>
    <xf numFmtId="0" fontId="31" fillId="2" borderId="17" xfId="0" applyFont="1" applyFill="1" applyBorder="1" applyAlignment="1" applyProtection="1">
      <alignment horizontal="left" vertical="center"/>
    </xf>
    <xf numFmtId="0" fontId="31" fillId="2" borderId="18" xfId="0" applyFont="1" applyFill="1" applyBorder="1" applyAlignment="1" applyProtection="1">
      <alignment horizontal="left" vertical="center"/>
    </xf>
  </cellXfs>
  <cellStyles count="8">
    <cellStyle name="Comma" xfId="1" builtinId="3"/>
    <cellStyle name="Comma 2" xfId="5" xr:uid="{00000000-0005-0000-0000-000001000000}"/>
    <cellStyle name="Currency" xfId="2" builtinId="4"/>
    <cellStyle name="Currency 2" xfId="6" xr:uid="{00000000-0005-0000-0000-000003000000}"/>
    <cellStyle name="Normal" xfId="0" builtinId="0"/>
    <cellStyle name="Normal 2" xfId="4" xr:uid="{00000000-0005-0000-0000-000005000000}"/>
    <cellStyle name="Percent" xfId="3" builtinId="5"/>
    <cellStyle name="Percent 2" xfId="7" xr:uid="{00000000-0005-0000-0000-000007000000}"/>
  </cellStyles>
  <dxfs count="34">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2" defaultPivotStyle="PivotStyleLight16"/>
  <colors>
    <mruColors>
      <color rgb="FFCC9900"/>
      <color rgb="FFE3996B"/>
      <color rgb="FFFF66FF"/>
      <color rgb="FFCDCD89"/>
      <color rgb="FF81B2DF"/>
      <color rgb="FF9A57CD"/>
      <color rgb="FFFF6699"/>
      <color rgb="FFC45E5C"/>
      <color rgb="FFBBC5D3"/>
      <color rgb="FFCC74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7.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4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4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4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4.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5.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5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0.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61.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63.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64.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66.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67.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69.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70.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72.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73.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7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7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78.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79.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1.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82.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84.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50" b="1" i="0" u="none" strike="noStrike" kern="1200" cap="small" spc="120" normalizeH="0" baseline="0">
                <a:solidFill>
                  <a:schemeClr val="tx1">
                    <a:lumMod val="85000"/>
                    <a:lumOff val="15000"/>
                  </a:schemeClr>
                </a:solidFill>
                <a:latin typeface="+mn-lt"/>
                <a:ea typeface="+mn-ea"/>
                <a:cs typeface="+mn-cs"/>
              </a:defRPr>
            </a:pPr>
            <a:r>
              <a:rPr lang="en-US" sz="2850">
                <a:solidFill>
                  <a:schemeClr val="tx1">
                    <a:lumMod val="85000"/>
                    <a:lumOff val="15000"/>
                  </a:schemeClr>
                </a:solidFill>
              </a:rPr>
              <a:t>weekly attendance</a:t>
            </a:r>
          </a:p>
        </c:rich>
      </c:tx>
      <c:layout>
        <c:manualLayout>
          <c:xMode val="edge"/>
          <c:yMode val="edge"/>
          <c:x val="0.40308329768639101"/>
          <c:y val="2.9848005987854542E-2"/>
        </c:manualLayout>
      </c:layout>
      <c:overlay val="0"/>
      <c:spPr>
        <a:noFill/>
        <a:ln>
          <a:noFill/>
        </a:ln>
        <a:effectLst/>
      </c:spPr>
      <c:txPr>
        <a:bodyPr rot="0" spcFirstLastPara="1" vertOverflow="ellipsis" vert="horz" wrap="square" anchor="ctr" anchorCtr="1"/>
        <a:lstStyle/>
        <a:p>
          <a:pPr>
            <a:defRPr sz="2850" b="1" i="0" u="none" strike="noStrike" kern="1200" cap="small" spc="120" normalizeH="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3.8038888552986587E-2"/>
          <c:y val="0.10593200476149439"/>
          <c:w val="0.95753423948777749"/>
          <c:h val="0.67475568477831627"/>
        </c:manualLayout>
      </c:layout>
      <c:lineChart>
        <c:grouping val="standard"/>
        <c:varyColors val="0"/>
        <c:ser>
          <c:idx val="3"/>
          <c:order val="0"/>
          <c:tx>
            <c:strRef>
              <c:f>'2-Weekly Input'!$B$12:$B$13</c:f>
              <c:strCache>
                <c:ptCount val="2"/>
                <c:pt idx="0">
                  <c:v>0</c:v>
                </c:pt>
              </c:strCache>
            </c:strRef>
          </c:tx>
          <c:spPr>
            <a:ln w="44450" cap="rnd">
              <a:solidFill>
                <a:srgbClr val="FF0000"/>
              </a:solidFill>
              <a:round/>
            </a:ln>
            <a:effectLst/>
          </c:spPr>
          <c:marker>
            <c:symbol val="circle"/>
            <c:size val="10"/>
            <c:spPr>
              <a:solidFill>
                <a:srgbClr val="FF0000"/>
              </a:solidFill>
              <a:ln w="25400">
                <a:solidFill>
                  <a:srgbClr val="FF000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Input'!$V$14:$V$66</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F46C-4F98-A19C-243E5C159AA3}"/>
            </c:ext>
          </c:extLst>
        </c:ser>
        <c:ser>
          <c:idx val="1"/>
          <c:order val="1"/>
          <c:tx>
            <c:strRef>
              <c:f>'2-Weekly Input'!$B$81:$B$82</c:f>
              <c:strCache>
                <c:ptCount val="2"/>
                <c:pt idx="0">
                  <c:v>-1</c:v>
                </c:pt>
              </c:strCache>
            </c:strRef>
          </c:tx>
          <c:spPr>
            <a:ln w="25400" cap="rnd">
              <a:solidFill>
                <a:schemeClr val="accent2"/>
              </a:solidFill>
              <a:prstDash val="sysDash"/>
              <a:round/>
            </a:ln>
            <a:effectLst/>
          </c:spPr>
          <c:marker>
            <c:symbol val="square"/>
            <c:size val="8"/>
            <c:spPr>
              <a:noFill/>
              <a:ln w="25400">
                <a:solidFill>
                  <a:schemeClr val="accent2"/>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Input'!$V$83:$V$135</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F46C-4F98-A19C-243E5C159AA3}"/>
            </c:ext>
          </c:extLst>
        </c:ser>
        <c:ser>
          <c:idx val="0"/>
          <c:order val="2"/>
          <c:tx>
            <c:strRef>
              <c:f>'2-Weekly Input'!$B$147:$B$148</c:f>
              <c:strCache>
                <c:ptCount val="2"/>
                <c:pt idx="0">
                  <c:v>-2</c:v>
                </c:pt>
              </c:strCache>
            </c:strRef>
          </c:tx>
          <c:spPr>
            <a:ln w="31750" cap="rnd">
              <a:solidFill>
                <a:srgbClr val="0070C0"/>
              </a:solidFill>
              <a:prstDash val="sysDot"/>
              <a:round/>
            </a:ln>
            <a:effectLst/>
          </c:spPr>
          <c:marker>
            <c:symbol val="triangle"/>
            <c:size val="9"/>
            <c:spPr>
              <a:noFill/>
              <a:ln w="25400">
                <a:solidFill>
                  <a:srgbClr val="0070C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Input'!$V$149:$V$201</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2-F46C-4F98-A19C-243E5C159AA3}"/>
            </c:ext>
          </c:extLst>
        </c:ser>
        <c:ser>
          <c:idx val="2"/>
          <c:order val="3"/>
          <c:tx>
            <c:strRef>
              <c:f>'2-Weekly Input'!$B$213:$B$214</c:f>
              <c:strCache>
                <c:ptCount val="2"/>
                <c:pt idx="0">
                  <c:v>-3</c:v>
                </c:pt>
              </c:strCache>
            </c:strRef>
          </c:tx>
          <c:spPr>
            <a:ln w="25400" cap="rnd">
              <a:solidFill>
                <a:srgbClr val="7030A0"/>
              </a:solidFill>
              <a:prstDash val="dashDot"/>
              <a:round/>
            </a:ln>
            <a:effectLst/>
          </c:spPr>
          <c:marker>
            <c:symbol val="diamond"/>
            <c:size val="9"/>
            <c:spPr>
              <a:noFill/>
              <a:ln w="25400">
                <a:solidFill>
                  <a:srgbClr val="7030A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Input'!$V$215:$V$267</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3-F46C-4F98-A19C-243E5C159AA3}"/>
            </c:ext>
          </c:extLst>
        </c:ser>
        <c:ser>
          <c:idx val="4"/>
          <c:order val="4"/>
          <c:tx>
            <c:strRef>
              <c:f>'2-Weekly Input'!$B$279:$B$280</c:f>
              <c:strCache>
                <c:ptCount val="2"/>
                <c:pt idx="0">
                  <c:v>-4</c:v>
                </c:pt>
              </c:strCache>
            </c:strRef>
          </c:tx>
          <c:spPr>
            <a:ln w="25400" cap="rnd">
              <a:solidFill>
                <a:srgbClr val="00B050"/>
              </a:solidFill>
              <a:prstDash val="sysDash"/>
              <a:round/>
            </a:ln>
            <a:effectLst/>
          </c:spPr>
          <c:marker>
            <c:symbol val="circle"/>
            <c:size val="8"/>
            <c:spPr>
              <a:noFill/>
              <a:ln w="25400">
                <a:solidFill>
                  <a:srgbClr val="00B05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Input'!$V$281:$V$333</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4-F46C-4F98-A19C-243E5C159AA3}"/>
            </c:ext>
          </c:extLst>
        </c:ser>
        <c:dLbls>
          <c:showLegendKey val="0"/>
          <c:showVal val="0"/>
          <c:showCatName val="0"/>
          <c:showSerName val="0"/>
          <c:showPercent val="0"/>
          <c:showBubbleSize val="0"/>
        </c:dLbls>
        <c:marker val="1"/>
        <c:smooth val="0"/>
        <c:axId val="354885984"/>
        <c:axId val="354875008"/>
      </c:lineChart>
      <c:dateAx>
        <c:axId val="354885984"/>
        <c:scaling>
          <c:orientation val="minMax"/>
        </c:scaling>
        <c:delete val="0"/>
        <c:axPos val="b"/>
        <c:majorGridlines>
          <c:spPr>
            <a:ln w="9525" cap="flat" cmpd="sng" algn="ctr">
              <a:solidFill>
                <a:schemeClr val="bg1">
                  <a:lumMod val="65000"/>
                </a:schemeClr>
              </a:solidFill>
              <a:round/>
            </a:ln>
            <a:effectLst/>
          </c:spPr>
        </c:majorGridlines>
        <c:numFmt formatCode="mmm"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cap="small" spc="120" normalizeH="0" baseline="0">
                <a:solidFill>
                  <a:schemeClr val="tx1">
                    <a:lumMod val="75000"/>
                    <a:lumOff val="25000"/>
                  </a:schemeClr>
                </a:solidFill>
                <a:latin typeface="Calibri" panose="020F0502020204030204" pitchFamily="34" charset="0"/>
                <a:ea typeface="+mn-ea"/>
                <a:cs typeface="+mn-cs"/>
              </a:defRPr>
            </a:pPr>
            <a:endParaRPr lang="en-US"/>
          </a:p>
        </c:txPr>
        <c:crossAx val="354875008"/>
        <c:crosses val="autoZero"/>
        <c:auto val="0"/>
        <c:lblOffset val="100"/>
        <c:baseTimeUnit val="days"/>
        <c:majorUnit val="1"/>
        <c:majorTimeUnit val="months"/>
      </c:dateAx>
      <c:valAx>
        <c:axId val="354875008"/>
        <c:scaling>
          <c:orientation val="minMax"/>
        </c:scaling>
        <c:delete val="0"/>
        <c:axPos val="l"/>
        <c:majorGridlines>
          <c:spPr>
            <a:ln w="6350" cap="flat" cmpd="sng" algn="ctr">
              <a:solidFill>
                <a:schemeClr val="tx1"/>
              </a:solidFill>
              <a:round/>
            </a:ln>
            <a:effectLst/>
          </c:spPr>
        </c:majorGridlines>
        <c:minorGridlines>
          <c:spPr>
            <a:ln>
              <a:solidFill>
                <a:schemeClr val="bg1">
                  <a:lumMod val="65000"/>
                </a:schemeClr>
              </a:solidFill>
            </a:ln>
            <a:effectLst/>
          </c:spPr>
        </c:minorGridlines>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cap="small" baseline="0">
                <a:solidFill>
                  <a:schemeClr val="tx1">
                    <a:lumMod val="75000"/>
                    <a:lumOff val="25000"/>
                  </a:schemeClr>
                </a:solidFill>
                <a:latin typeface="+mn-lt"/>
                <a:ea typeface="+mn-ea"/>
                <a:cs typeface="+mn-cs"/>
              </a:defRPr>
            </a:pPr>
            <a:endParaRPr lang="en-US"/>
          </a:p>
        </c:txPr>
        <c:crossAx val="35488598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100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legend>
      <c:legendPos val="b"/>
      <c:layout>
        <c:manualLayout>
          <c:xMode val="edge"/>
          <c:yMode val="edge"/>
          <c:x val="0.35554097002176532"/>
          <c:y val="0.96154458372864904"/>
          <c:w val="0.23149536137602528"/>
          <c:h val="3.8086987957882831E-2"/>
        </c:manualLayout>
      </c:layout>
      <c:overlay val="0"/>
      <c:spPr>
        <a:noFill/>
        <a:ln>
          <a:noFill/>
        </a:ln>
        <a:effectLst/>
      </c:spPr>
      <c:txPr>
        <a:bodyPr rot="0" spcFirstLastPara="1" vertOverflow="ellipsis" vert="horz" wrap="square" anchor="ctr" anchorCtr="1"/>
        <a:lstStyle/>
        <a:p>
          <a:pPr>
            <a:defRPr sz="1600" b="0" i="0" u="none" strike="noStrike" kern="1200" cap="small"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lt1"/>
    </a:solidFill>
    <a:ln w="19050" cap="flat" cmpd="sng" algn="ctr">
      <a:noFill/>
      <a:round/>
    </a:ln>
    <a:effectLst/>
  </c:spPr>
  <c:txPr>
    <a:bodyPr/>
    <a:lstStyle/>
    <a:p>
      <a:pPr>
        <a:defRPr cap="small" baseline="0"/>
      </a:pPr>
      <a:endParaRPr lang="en-US"/>
    </a:p>
  </c:txPr>
  <c:printSettings>
    <c:headerFooter/>
    <c:pageMargins b="0.75" l="0.7" r="0.7" t="0.75" header="0.3" footer="0.3"/>
    <c:pageSetup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sz="1800" b="1">
                <a:solidFill>
                  <a:schemeClr val="tx1">
                    <a:lumMod val="75000"/>
                    <a:lumOff val="25000"/>
                  </a:schemeClr>
                </a:solidFill>
              </a:rPr>
              <a:t>SERVICE</a:t>
            </a:r>
            <a:r>
              <a:rPr lang="en-US" sz="1800" b="1" baseline="0">
                <a:solidFill>
                  <a:schemeClr val="tx1">
                    <a:lumMod val="75000"/>
                    <a:lumOff val="25000"/>
                  </a:schemeClr>
                </a:solidFill>
              </a:rPr>
              <a:t> #1 </a:t>
            </a:r>
            <a:r>
              <a:rPr lang="en-US" sz="1800" b="1">
                <a:solidFill>
                  <a:schemeClr val="tx1">
                    <a:lumMod val="75000"/>
                    <a:lumOff val="25000"/>
                  </a:schemeClr>
                </a:solidFill>
              </a:rPr>
              <a:t>WORSHIP</a:t>
            </a:r>
            <a:r>
              <a:rPr lang="en-US" sz="1800" b="1" baseline="0">
                <a:solidFill>
                  <a:schemeClr val="tx1">
                    <a:lumMod val="75000"/>
                    <a:lumOff val="25000"/>
                  </a:schemeClr>
                </a:solidFill>
              </a:rPr>
              <a:t> ATTENDANCE vs. </a:t>
            </a:r>
            <a:r>
              <a:rPr lang="en-US" sz="1800" b="1">
                <a:solidFill>
                  <a:schemeClr val="tx1">
                    <a:lumMod val="75000"/>
                    <a:lumOff val="25000"/>
                  </a:schemeClr>
                </a:solidFill>
              </a:rPr>
              <a:t>52-WK</a:t>
            </a:r>
            <a:r>
              <a:rPr lang="en-US" sz="1800" b="1" baseline="0">
                <a:solidFill>
                  <a:schemeClr val="tx1">
                    <a:lumMod val="75000"/>
                    <a:lumOff val="25000"/>
                  </a:schemeClr>
                </a:solidFill>
              </a:rPr>
              <a:t> MOVING AVERAGE</a:t>
            </a:r>
            <a:endParaRPr lang="en-US" sz="1800"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3.2748122300198475E-2"/>
          <c:y val="8.7730801296896713E-2"/>
          <c:w val="0.95264337324391291"/>
          <c:h val="0.73786975451597958"/>
        </c:manualLayout>
      </c:layout>
      <c:lineChart>
        <c:grouping val="standard"/>
        <c:varyColors val="0"/>
        <c:ser>
          <c:idx val="1"/>
          <c:order val="0"/>
          <c:tx>
            <c:v>Current Weekly Attendance</c:v>
          </c:tx>
          <c:spPr>
            <a:ln w="44450" cap="rnd">
              <a:solidFill>
                <a:srgbClr val="FF0000"/>
              </a:solidFill>
              <a:round/>
            </a:ln>
            <a:effectLst/>
          </c:spPr>
          <c:marker>
            <c:symbol val="none"/>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Input'!$W$14:$W$66</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0057-473B-9E10-0002396985FF}"/>
            </c:ext>
          </c:extLst>
        </c:ser>
        <c:ser>
          <c:idx val="3"/>
          <c:order val="1"/>
          <c:tx>
            <c:v>Prior Year Weekly Attendance</c:v>
          </c:tx>
          <c:spPr>
            <a:ln w="38100" cap="rnd">
              <a:solidFill>
                <a:schemeClr val="accent2"/>
              </a:solidFill>
              <a:prstDash val="sysDash"/>
              <a:round/>
            </a:ln>
            <a:effectLst/>
          </c:spPr>
          <c:marker>
            <c:symbol val="none"/>
          </c:marker>
          <c:val>
            <c:numRef>
              <c:f>'2-Weekly Input'!$W$83:$W$135</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0057-473B-9E10-0002396985FF}"/>
            </c:ext>
          </c:extLst>
        </c:ser>
        <c:ser>
          <c:idx val="0"/>
          <c:order val="2"/>
          <c:tx>
            <c:v>Current Year Moving Avg</c:v>
          </c:tx>
          <c:spPr>
            <a:ln w="38100" cap="rnd">
              <a:solidFill>
                <a:srgbClr val="0070C0"/>
              </a:solidFill>
              <a:prstDash val="solid"/>
              <a:round/>
            </a:ln>
            <a:effectLst/>
          </c:spPr>
          <c:marker>
            <c:symbol val="circle"/>
            <c:size val="9"/>
            <c:spPr>
              <a:noFill/>
              <a:ln w="25400">
                <a:solidFill>
                  <a:srgbClr val="0070C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Input'!$AA$14:$AA$65</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0057-473B-9E10-0002396985FF}"/>
            </c:ext>
          </c:extLst>
        </c:ser>
        <c:ser>
          <c:idx val="2"/>
          <c:order val="3"/>
          <c:tx>
            <c:v>Prior Year Moving Average</c:v>
          </c:tx>
          <c:spPr>
            <a:ln w="31750" cap="rnd">
              <a:solidFill>
                <a:srgbClr val="00B050"/>
              </a:solidFill>
              <a:prstDash val="sysDot"/>
              <a:round/>
            </a:ln>
            <a:effectLst/>
          </c:spPr>
          <c:marker>
            <c:symbol val="triangle"/>
            <c:size val="8"/>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Input'!$AA$83:$AA$134</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3-0057-473B-9E10-0002396985FF}"/>
            </c:ext>
          </c:extLst>
        </c:ser>
        <c:dLbls>
          <c:showLegendKey val="0"/>
          <c:showVal val="0"/>
          <c:showCatName val="0"/>
          <c:showSerName val="0"/>
          <c:showPercent val="0"/>
          <c:showBubbleSize val="0"/>
        </c:dLbls>
        <c:smooth val="0"/>
        <c:axId val="354892648"/>
        <c:axId val="354897352"/>
      </c:lineChart>
      <c:dateAx>
        <c:axId val="354892648"/>
        <c:scaling>
          <c:orientation val="minMax"/>
        </c:scaling>
        <c:delete val="0"/>
        <c:axPos val="b"/>
        <c:majorGridlines>
          <c:spPr>
            <a:ln w="9525" cap="flat" cmpd="sng" algn="ctr">
              <a:solidFill>
                <a:schemeClr val="bg1">
                  <a:lumMod val="65000"/>
                </a:schemeClr>
              </a:solidFill>
              <a:round/>
            </a:ln>
            <a:effectLst/>
          </c:spPr>
        </c:majorGridlines>
        <c:numFmt formatCode="mmm"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cap="small" baseline="0">
                <a:solidFill>
                  <a:schemeClr val="tx1">
                    <a:lumMod val="65000"/>
                    <a:lumOff val="35000"/>
                  </a:schemeClr>
                </a:solidFill>
                <a:latin typeface="Calibri" panose="020F0502020204030204" pitchFamily="34" charset="0"/>
                <a:ea typeface="+mn-ea"/>
                <a:cs typeface="+mn-cs"/>
              </a:defRPr>
            </a:pPr>
            <a:endParaRPr lang="en-US"/>
          </a:p>
        </c:txPr>
        <c:crossAx val="354897352"/>
        <c:crosses val="autoZero"/>
        <c:auto val="0"/>
        <c:lblOffset val="100"/>
        <c:baseTimeUnit val="days"/>
        <c:majorUnit val="1"/>
        <c:majorTimeUnit val="months"/>
      </c:dateAx>
      <c:valAx>
        <c:axId val="354897352"/>
        <c:scaling>
          <c:orientation val="minMax"/>
        </c:scaling>
        <c:delete val="0"/>
        <c:axPos val="l"/>
        <c:majorGridlines>
          <c:spPr>
            <a:ln w="6350" cap="flat" cmpd="sng" algn="ctr">
              <a:solidFill>
                <a:schemeClr val="tx1"/>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92648"/>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en-US" sz="1600" b="1" baseline="0">
                <a:solidFill>
                  <a:schemeClr val="tx1">
                    <a:lumMod val="75000"/>
                    <a:lumOff val="25000"/>
                  </a:schemeClr>
                </a:solidFill>
              </a:rPr>
              <a:t>SERVICE #2 AWA BY YEAR</a:t>
            </a:r>
          </a:p>
        </c:rich>
      </c:tx>
      <c:layout>
        <c:manualLayout>
          <c:xMode val="edge"/>
          <c:yMode val="edge"/>
          <c:x val="0.29878232448622893"/>
          <c:y val="1.8823062734286675E-2"/>
        </c:manualLayout>
      </c:layout>
      <c:overlay val="0"/>
      <c:spPr>
        <a:noFill/>
        <a:ln>
          <a:noFill/>
        </a:ln>
        <a:effectLst/>
      </c:spPr>
    </c:title>
    <c:autoTitleDeleted val="0"/>
    <c:plotArea>
      <c:layout>
        <c:manualLayout>
          <c:layoutTarget val="inner"/>
          <c:xMode val="edge"/>
          <c:yMode val="edge"/>
          <c:x val="0.17793982413362719"/>
          <c:y val="9.7768896646105635E-2"/>
          <c:w val="0.77617092778869112"/>
          <c:h val="0.78566413455245043"/>
        </c:manualLayout>
      </c:layout>
      <c:barChart>
        <c:barDir val="col"/>
        <c:grouping val="clustered"/>
        <c:varyColors val="0"/>
        <c:ser>
          <c:idx val="1"/>
          <c:order val="0"/>
          <c:tx>
            <c:strRef>
              <c:f>'By Service'!$A$16:$B$16</c:f>
              <c:strCache>
                <c:ptCount val="2"/>
                <c:pt idx="0">
                  <c:v>Service #2</c:v>
                </c:pt>
              </c:strCache>
            </c:strRef>
          </c:tx>
          <c:spPr>
            <a:solidFill>
              <a:schemeClr val="accent2">
                <a:lumMod val="75000"/>
              </a:schemeClr>
            </a:solidFill>
            <a:ln w="25400" cap="rnd">
              <a:solidFill>
                <a:schemeClr val="accent2">
                  <a:lumMod val="75000"/>
                </a:schemeClr>
              </a:solidFill>
              <a:round/>
            </a:ln>
            <a:effectLst/>
          </c:spPr>
          <c:invertIfNegative val="0"/>
          <c:dPt>
            <c:idx val="3"/>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1583-4772-82F1-CBEF2A3F4AC4}"/>
              </c:ext>
            </c:extLst>
          </c:dPt>
          <c:cat>
            <c:numRef>
              <c:f>'By Service'!$D$14:$G$14</c:f>
              <c:numCache>
                <c:formatCode>General</c:formatCode>
                <c:ptCount val="4"/>
                <c:pt idx="0">
                  <c:v>-3</c:v>
                </c:pt>
                <c:pt idx="1">
                  <c:v>-2</c:v>
                </c:pt>
                <c:pt idx="2">
                  <c:v>-1</c:v>
                </c:pt>
                <c:pt idx="3">
                  <c:v>0</c:v>
                </c:pt>
              </c:numCache>
            </c:numRef>
          </c:cat>
          <c:val>
            <c:numRef>
              <c:f>'By Service'!$D$16:$G$16</c:f>
              <c:numCache>
                <c:formatCode>#,##0_);\(#,##0\)</c:formatCode>
                <c:ptCount val="4"/>
                <c:pt idx="0">
                  <c:v>#N/A</c:v>
                </c:pt>
                <c:pt idx="1">
                  <c:v>#N/A</c:v>
                </c:pt>
                <c:pt idx="2">
                  <c:v>#N/A</c:v>
                </c:pt>
                <c:pt idx="3">
                  <c:v>#N/A</c:v>
                </c:pt>
              </c:numCache>
            </c:numRef>
          </c:val>
          <c:extLst>
            <c:ext xmlns:c16="http://schemas.microsoft.com/office/drawing/2014/chart" uri="{C3380CC4-5D6E-409C-BE32-E72D297353CC}">
              <c16:uniqueId val="{00000002-1583-4772-82F1-CBEF2A3F4AC4}"/>
            </c:ext>
          </c:extLst>
        </c:ser>
        <c:dLbls>
          <c:showLegendKey val="0"/>
          <c:showVal val="0"/>
          <c:showCatName val="0"/>
          <c:showSerName val="0"/>
          <c:showPercent val="0"/>
          <c:showBubbleSize val="0"/>
        </c:dLbls>
        <c:gapWidth val="150"/>
        <c:axId val="354893040"/>
        <c:axId val="354888728"/>
      </c:barChart>
      <c:catAx>
        <c:axId val="354893040"/>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54888728"/>
        <c:crosses val="autoZero"/>
        <c:auto val="1"/>
        <c:lblAlgn val="ctr"/>
        <c:lblOffset val="100"/>
        <c:noMultiLvlLbl val="0"/>
      </c:catAx>
      <c:valAx>
        <c:axId val="354888728"/>
        <c:scaling>
          <c:orientation val="minMax"/>
        </c:scaling>
        <c:delete val="0"/>
        <c:axPos val="l"/>
        <c:majorGridlines>
          <c:spPr>
            <a:ln w="9525" cap="flat" cmpd="sng" algn="ctr">
              <a:solidFill>
                <a:schemeClr val="tx1"/>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93040"/>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sz="1800" b="1">
                <a:solidFill>
                  <a:schemeClr val="tx1">
                    <a:lumMod val="75000"/>
                    <a:lumOff val="25000"/>
                  </a:schemeClr>
                </a:solidFill>
              </a:rPr>
              <a:t>SERVICE</a:t>
            </a:r>
            <a:r>
              <a:rPr lang="en-US" sz="1800" b="1" baseline="0">
                <a:solidFill>
                  <a:schemeClr val="tx1">
                    <a:lumMod val="75000"/>
                    <a:lumOff val="25000"/>
                  </a:schemeClr>
                </a:solidFill>
              </a:rPr>
              <a:t> #2 </a:t>
            </a:r>
            <a:r>
              <a:rPr lang="en-US" sz="1800" b="1">
                <a:solidFill>
                  <a:schemeClr val="tx1">
                    <a:lumMod val="75000"/>
                    <a:lumOff val="25000"/>
                  </a:schemeClr>
                </a:solidFill>
              </a:rPr>
              <a:t>WORSHIP</a:t>
            </a:r>
            <a:r>
              <a:rPr lang="en-US" sz="1800" b="1" baseline="0">
                <a:solidFill>
                  <a:schemeClr val="tx1">
                    <a:lumMod val="75000"/>
                    <a:lumOff val="25000"/>
                  </a:schemeClr>
                </a:solidFill>
              </a:rPr>
              <a:t> ATTENDANCE vs. </a:t>
            </a:r>
            <a:r>
              <a:rPr lang="en-US" sz="1800" b="1">
                <a:solidFill>
                  <a:schemeClr val="tx1">
                    <a:lumMod val="75000"/>
                    <a:lumOff val="25000"/>
                  </a:schemeClr>
                </a:solidFill>
              </a:rPr>
              <a:t>52-WK</a:t>
            </a:r>
            <a:r>
              <a:rPr lang="en-US" sz="1800" b="1" baseline="0">
                <a:solidFill>
                  <a:schemeClr val="tx1">
                    <a:lumMod val="75000"/>
                    <a:lumOff val="25000"/>
                  </a:schemeClr>
                </a:solidFill>
              </a:rPr>
              <a:t> MOVING AVERAGE</a:t>
            </a:r>
            <a:endParaRPr lang="en-US" sz="1800"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3.2748122300198475E-2"/>
          <c:y val="8.7730801296896713E-2"/>
          <c:w val="0.95264337324391291"/>
          <c:h val="0.73786975451597958"/>
        </c:manualLayout>
      </c:layout>
      <c:lineChart>
        <c:grouping val="standard"/>
        <c:varyColors val="0"/>
        <c:ser>
          <c:idx val="1"/>
          <c:order val="0"/>
          <c:tx>
            <c:v>Current Weekly Attendance</c:v>
          </c:tx>
          <c:spPr>
            <a:ln w="44450" cap="rnd">
              <a:solidFill>
                <a:srgbClr val="FF0000"/>
              </a:solidFill>
              <a:round/>
            </a:ln>
            <a:effectLst/>
          </c:spPr>
          <c:marker>
            <c:symbol val="none"/>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Input'!$X$14:$X$66</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6FC9-4225-B571-21E445938CF0}"/>
            </c:ext>
          </c:extLst>
        </c:ser>
        <c:ser>
          <c:idx val="3"/>
          <c:order val="1"/>
          <c:tx>
            <c:v>Prior Year Weekly Attendance</c:v>
          </c:tx>
          <c:spPr>
            <a:ln w="38100" cap="rnd">
              <a:solidFill>
                <a:schemeClr val="accent2"/>
              </a:solidFill>
              <a:prstDash val="sysDash"/>
              <a:round/>
            </a:ln>
            <a:effectLst/>
          </c:spPr>
          <c:marker>
            <c:symbol val="none"/>
          </c:marker>
          <c:val>
            <c:numRef>
              <c:f>'2-Weekly Input'!$X$83:$X$135</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6FC9-4225-B571-21E445938CF0}"/>
            </c:ext>
          </c:extLst>
        </c:ser>
        <c:ser>
          <c:idx val="0"/>
          <c:order val="2"/>
          <c:tx>
            <c:v>Current Year Moving Avg</c:v>
          </c:tx>
          <c:spPr>
            <a:ln w="31750" cap="rnd">
              <a:solidFill>
                <a:srgbClr val="0070C0"/>
              </a:solidFill>
              <a:round/>
            </a:ln>
            <a:effectLst/>
          </c:spPr>
          <c:marker>
            <c:symbol val="circle"/>
            <c:size val="9"/>
            <c:spPr>
              <a:noFill/>
              <a:ln w="19050">
                <a:solidFill>
                  <a:srgbClr val="0070C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Input'!$AB$14:$AB$65</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6FC9-4225-B571-21E445938CF0}"/>
            </c:ext>
          </c:extLst>
        </c:ser>
        <c:ser>
          <c:idx val="2"/>
          <c:order val="3"/>
          <c:tx>
            <c:v>Prior Year Moving Average</c:v>
          </c:tx>
          <c:spPr>
            <a:ln w="31750" cap="rnd">
              <a:solidFill>
                <a:srgbClr val="00B050"/>
              </a:solidFill>
              <a:prstDash val="sysDot"/>
              <a:round/>
            </a:ln>
            <a:effectLst/>
          </c:spPr>
          <c:marker>
            <c:symbol val="triangle"/>
            <c:size val="8"/>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Input'!$AB$83:$AB$134</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3-6FC9-4225-B571-21E445938CF0}"/>
            </c:ext>
          </c:extLst>
        </c:ser>
        <c:dLbls>
          <c:showLegendKey val="0"/>
          <c:showVal val="0"/>
          <c:showCatName val="0"/>
          <c:showSerName val="0"/>
          <c:showPercent val="0"/>
          <c:showBubbleSize val="0"/>
        </c:dLbls>
        <c:smooth val="0"/>
        <c:axId val="354893824"/>
        <c:axId val="354886768"/>
      </c:lineChart>
      <c:dateAx>
        <c:axId val="354893824"/>
        <c:scaling>
          <c:orientation val="minMax"/>
        </c:scaling>
        <c:delete val="0"/>
        <c:axPos val="b"/>
        <c:majorGridlines>
          <c:spPr>
            <a:ln w="9525" cap="flat" cmpd="sng" algn="ctr">
              <a:solidFill>
                <a:schemeClr val="bg1">
                  <a:lumMod val="65000"/>
                </a:schemeClr>
              </a:solidFill>
              <a:round/>
            </a:ln>
            <a:effectLst/>
          </c:spPr>
        </c:majorGridlines>
        <c:numFmt formatCode="mmm"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cap="small" baseline="0">
                <a:solidFill>
                  <a:schemeClr val="tx1">
                    <a:lumMod val="65000"/>
                    <a:lumOff val="35000"/>
                  </a:schemeClr>
                </a:solidFill>
                <a:latin typeface="Calibri" panose="020F0502020204030204" pitchFamily="34" charset="0"/>
                <a:ea typeface="+mn-ea"/>
                <a:cs typeface="+mn-cs"/>
              </a:defRPr>
            </a:pPr>
            <a:endParaRPr lang="en-US"/>
          </a:p>
        </c:txPr>
        <c:crossAx val="354886768"/>
        <c:crosses val="autoZero"/>
        <c:auto val="0"/>
        <c:lblOffset val="100"/>
        <c:baseTimeUnit val="days"/>
        <c:majorUnit val="1"/>
        <c:majorTimeUnit val="months"/>
      </c:dateAx>
      <c:valAx>
        <c:axId val="354886768"/>
        <c:scaling>
          <c:orientation val="minMax"/>
        </c:scaling>
        <c:delete val="0"/>
        <c:axPos val="l"/>
        <c:majorGridlines>
          <c:spPr>
            <a:ln w="6350" cap="flat" cmpd="sng" algn="ctr">
              <a:solidFill>
                <a:schemeClr val="tx1"/>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93824"/>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en-US" sz="1600" b="1" baseline="0">
                <a:solidFill>
                  <a:schemeClr val="tx1">
                    <a:lumMod val="75000"/>
                    <a:lumOff val="25000"/>
                  </a:schemeClr>
                </a:solidFill>
              </a:rPr>
              <a:t>SERVICE #3 AWA BY YEAR</a:t>
            </a:r>
          </a:p>
        </c:rich>
      </c:tx>
      <c:layout>
        <c:manualLayout>
          <c:xMode val="edge"/>
          <c:yMode val="edge"/>
          <c:x val="0.29878232448622893"/>
          <c:y val="1.8823062734286675E-2"/>
        </c:manualLayout>
      </c:layout>
      <c:overlay val="0"/>
      <c:spPr>
        <a:noFill/>
        <a:ln>
          <a:noFill/>
        </a:ln>
        <a:effectLst/>
      </c:spPr>
    </c:title>
    <c:autoTitleDeleted val="0"/>
    <c:plotArea>
      <c:layout>
        <c:manualLayout>
          <c:layoutTarget val="inner"/>
          <c:xMode val="edge"/>
          <c:yMode val="edge"/>
          <c:x val="0.17793982413362719"/>
          <c:y val="9.7768896646105635E-2"/>
          <c:w val="0.77617092778869112"/>
          <c:h val="0.78566413455245043"/>
        </c:manualLayout>
      </c:layout>
      <c:barChart>
        <c:barDir val="col"/>
        <c:grouping val="clustered"/>
        <c:varyColors val="0"/>
        <c:ser>
          <c:idx val="1"/>
          <c:order val="0"/>
          <c:tx>
            <c:strRef>
              <c:f>'By Service'!$A$17:$B$17</c:f>
              <c:strCache>
                <c:ptCount val="2"/>
                <c:pt idx="0">
                  <c:v>Service #3</c:v>
                </c:pt>
              </c:strCache>
            </c:strRef>
          </c:tx>
          <c:spPr>
            <a:solidFill>
              <a:schemeClr val="accent2">
                <a:lumMod val="75000"/>
              </a:schemeClr>
            </a:solidFill>
            <a:ln w="25400" cap="rnd">
              <a:solidFill>
                <a:schemeClr val="accent2">
                  <a:lumMod val="75000"/>
                </a:schemeClr>
              </a:solidFill>
              <a:round/>
            </a:ln>
            <a:effectLst/>
          </c:spPr>
          <c:invertIfNegative val="0"/>
          <c:dPt>
            <c:idx val="3"/>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C924-47BC-9377-3FFA15A33F63}"/>
              </c:ext>
            </c:extLst>
          </c:dPt>
          <c:cat>
            <c:numRef>
              <c:f>'By Service'!$D$14:$G$14</c:f>
              <c:numCache>
                <c:formatCode>General</c:formatCode>
                <c:ptCount val="4"/>
                <c:pt idx="0">
                  <c:v>-3</c:v>
                </c:pt>
                <c:pt idx="1">
                  <c:v>-2</c:v>
                </c:pt>
                <c:pt idx="2">
                  <c:v>-1</c:v>
                </c:pt>
                <c:pt idx="3">
                  <c:v>0</c:v>
                </c:pt>
              </c:numCache>
            </c:numRef>
          </c:cat>
          <c:val>
            <c:numRef>
              <c:f>'By Service'!$D$17:$G$17</c:f>
              <c:numCache>
                <c:formatCode>#,##0_);\(#,##0\)</c:formatCode>
                <c:ptCount val="4"/>
                <c:pt idx="0">
                  <c:v>#N/A</c:v>
                </c:pt>
                <c:pt idx="1">
                  <c:v>#N/A</c:v>
                </c:pt>
                <c:pt idx="2">
                  <c:v>#N/A</c:v>
                </c:pt>
                <c:pt idx="3">
                  <c:v>#N/A</c:v>
                </c:pt>
              </c:numCache>
            </c:numRef>
          </c:val>
          <c:extLst>
            <c:ext xmlns:c16="http://schemas.microsoft.com/office/drawing/2014/chart" uri="{C3380CC4-5D6E-409C-BE32-E72D297353CC}">
              <c16:uniqueId val="{00000002-C924-47BC-9377-3FFA15A33F63}"/>
            </c:ext>
          </c:extLst>
        </c:ser>
        <c:dLbls>
          <c:showLegendKey val="0"/>
          <c:showVal val="0"/>
          <c:showCatName val="0"/>
          <c:showSerName val="0"/>
          <c:showPercent val="0"/>
          <c:showBubbleSize val="0"/>
        </c:dLbls>
        <c:gapWidth val="150"/>
        <c:axId val="354894216"/>
        <c:axId val="354898528"/>
      </c:barChart>
      <c:catAx>
        <c:axId val="354894216"/>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54898528"/>
        <c:crosses val="autoZero"/>
        <c:auto val="1"/>
        <c:lblAlgn val="ctr"/>
        <c:lblOffset val="100"/>
        <c:noMultiLvlLbl val="0"/>
      </c:catAx>
      <c:valAx>
        <c:axId val="354898528"/>
        <c:scaling>
          <c:orientation val="minMax"/>
        </c:scaling>
        <c:delete val="0"/>
        <c:axPos val="l"/>
        <c:majorGridlines>
          <c:spPr>
            <a:ln w="9525" cap="flat" cmpd="sng" algn="ctr">
              <a:solidFill>
                <a:schemeClr val="tx1"/>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94216"/>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sz="1800" b="1">
                <a:solidFill>
                  <a:schemeClr val="tx1">
                    <a:lumMod val="75000"/>
                    <a:lumOff val="25000"/>
                  </a:schemeClr>
                </a:solidFill>
              </a:rPr>
              <a:t>SERVICE</a:t>
            </a:r>
            <a:r>
              <a:rPr lang="en-US" sz="1800" b="1" baseline="0">
                <a:solidFill>
                  <a:schemeClr val="tx1">
                    <a:lumMod val="75000"/>
                    <a:lumOff val="25000"/>
                  </a:schemeClr>
                </a:solidFill>
              </a:rPr>
              <a:t> #3 </a:t>
            </a:r>
            <a:r>
              <a:rPr lang="en-US" sz="1800" b="1">
                <a:solidFill>
                  <a:schemeClr val="tx1">
                    <a:lumMod val="75000"/>
                    <a:lumOff val="25000"/>
                  </a:schemeClr>
                </a:solidFill>
              </a:rPr>
              <a:t>WORSHIP</a:t>
            </a:r>
            <a:r>
              <a:rPr lang="en-US" sz="1800" b="1" baseline="0">
                <a:solidFill>
                  <a:schemeClr val="tx1">
                    <a:lumMod val="75000"/>
                    <a:lumOff val="25000"/>
                  </a:schemeClr>
                </a:solidFill>
              </a:rPr>
              <a:t> ATTENDANCE vs. </a:t>
            </a:r>
            <a:r>
              <a:rPr lang="en-US" sz="1800" b="1">
                <a:solidFill>
                  <a:schemeClr val="tx1">
                    <a:lumMod val="75000"/>
                    <a:lumOff val="25000"/>
                  </a:schemeClr>
                </a:solidFill>
              </a:rPr>
              <a:t>52-WK</a:t>
            </a:r>
            <a:r>
              <a:rPr lang="en-US" sz="1800" b="1" baseline="0">
                <a:solidFill>
                  <a:schemeClr val="tx1">
                    <a:lumMod val="75000"/>
                    <a:lumOff val="25000"/>
                  </a:schemeClr>
                </a:solidFill>
              </a:rPr>
              <a:t> MOVING AVERAGE</a:t>
            </a:r>
            <a:endParaRPr lang="en-US" sz="1800"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3.2748122300198475E-2"/>
          <c:y val="8.7730801296896713E-2"/>
          <c:w val="0.95264337324391291"/>
          <c:h val="0.73786975451597958"/>
        </c:manualLayout>
      </c:layout>
      <c:lineChart>
        <c:grouping val="standard"/>
        <c:varyColors val="0"/>
        <c:ser>
          <c:idx val="1"/>
          <c:order val="0"/>
          <c:tx>
            <c:v>Current Weekly Attendance</c:v>
          </c:tx>
          <c:spPr>
            <a:ln w="38100" cap="rnd">
              <a:solidFill>
                <a:schemeClr val="accent2"/>
              </a:solidFill>
              <a:prstDash val="sysDash"/>
              <a:round/>
            </a:ln>
            <a:effectLst/>
          </c:spPr>
          <c:marker>
            <c:symbol val="none"/>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Input'!$Y$14:$Y$66</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16A0-4C32-AF9D-920B998BDA7F}"/>
            </c:ext>
          </c:extLst>
        </c:ser>
        <c:ser>
          <c:idx val="3"/>
          <c:order val="1"/>
          <c:tx>
            <c:v>Prior Year Weekly Attendance</c:v>
          </c:tx>
          <c:spPr>
            <a:ln w="44450" cap="rnd">
              <a:solidFill>
                <a:srgbClr val="FF0000"/>
              </a:solidFill>
              <a:round/>
            </a:ln>
            <a:effectLst/>
          </c:spPr>
          <c:marker>
            <c:symbol val="none"/>
          </c:marker>
          <c:val>
            <c:numRef>
              <c:f>'2-Weekly Input'!$Y$83:$Y$135</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16A0-4C32-AF9D-920B998BDA7F}"/>
            </c:ext>
          </c:extLst>
        </c:ser>
        <c:ser>
          <c:idx val="0"/>
          <c:order val="2"/>
          <c:tx>
            <c:v>Current Year Moving Avg</c:v>
          </c:tx>
          <c:spPr>
            <a:ln w="31750" cap="rnd">
              <a:solidFill>
                <a:srgbClr val="0070C0"/>
              </a:solidFill>
              <a:round/>
            </a:ln>
            <a:effectLst/>
          </c:spPr>
          <c:marker>
            <c:symbol val="circle"/>
            <c:size val="9"/>
            <c:spPr>
              <a:noFill/>
              <a:ln w="25400">
                <a:solidFill>
                  <a:srgbClr val="0070C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Input'!$AC$14:$AC$65</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16A0-4C32-AF9D-920B998BDA7F}"/>
            </c:ext>
          </c:extLst>
        </c:ser>
        <c:ser>
          <c:idx val="2"/>
          <c:order val="3"/>
          <c:tx>
            <c:v>Prior Year Moving Average</c:v>
          </c:tx>
          <c:spPr>
            <a:ln w="31750" cap="rnd">
              <a:solidFill>
                <a:srgbClr val="00B050"/>
              </a:solidFill>
              <a:prstDash val="sysDot"/>
              <a:round/>
            </a:ln>
            <a:effectLst/>
          </c:spPr>
          <c:marker>
            <c:symbol val="triangle"/>
            <c:size val="8"/>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Input'!$AC$83:$AC$134</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3-16A0-4C32-AF9D-920B998BDA7F}"/>
            </c:ext>
          </c:extLst>
        </c:ser>
        <c:dLbls>
          <c:showLegendKey val="0"/>
          <c:showVal val="0"/>
          <c:showCatName val="0"/>
          <c:showSerName val="0"/>
          <c:showPercent val="0"/>
          <c:showBubbleSize val="0"/>
        </c:dLbls>
        <c:smooth val="0"/>
        <c:axId val="354895000"/>
        <c:axId val="354889512"/>
      </c:lineChart>
      <c:dateAx>
        <c:axId val="354895000"/>
        <c:scaling>
          <c:orientation val="minMax"/>
        </c:scaling>
        <c:delete val="0"/>
        <c:axPos val="b"/>
        <c:majorGridlines>
          <c:spPr>
            <a:ln w="9525" cap="flat" cmpd="sng" algn="ctr">
              <a:solidFill>
                <a:schemeClr val="bg1">
                  <a:lumMod val="65000"/>
                </a:schemeClr>
              </a:solidFill>
              <a:round/>
            </a:ln>
            <a:effectLst/>
          </c:spPr>
        </c:majorGridlines>
        <c:numFmt formatCode="mmm"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cap="small" baseline="0">
                <a:solidFill>
                  <a:schemeClr val="tx1">
                    <a:lumMod val="65000"/>
                    <a:lumOff val="35000"/>
                  </a:schemeClr>
                </a:solidFill>
                <a:latin typeface="Calibri" panose="020F0502020204030204" pitchFamily="34" charset="0"/>
                <a:ea typeface="+mn-ea"/>
                <a:cs typeface="+mn-cs"/>
              </a:defRPr>
            </a:pPr>
            <a:endParaRPr lang="en-US"/>
          </a:p>
        </c:txPr>
        <c:crossAx val="354889512"/>
        <c:crosses val="autoZero"/>
        <c:auto val="0"/>
        <c:lblOffset val="100"/>
        <c:baseTimeUnit val="days"/>
        <c:majorUnit val="1"/>
        <c:majorTimeUnit val="months"/>
      </c:dateAx>
      <c:valAx>
        <c:axId val="354889512"/>
        <c:scaling>
          <c:orientation val="minMax"/>
        </c:scaling>
        <c:delete val="0"/>
        <c:axPos val="l"/>
        <c:majorGridlines>
          <c:spPr>
            <a:ln w="6350" cap="flat" cmpd="sng" algn="ctr">
              <a:solidFill>
                <a:schemeClr val="tx1"/>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95000"/>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en-US" sz="1600" b="1" baseline="0">
                <a:solidFill>
                  <a:schemeClr val="tx1">
                    <a:lumMod val="75000"/>
                    <a:lumOff val="25000"/>
                  </a:schemeClr>
                </a:solidFill>
              </a:rPr>
              <a:t>SERVICE #4 AWA BY YEAR</a:t>
            </a:r>
          </a:p>
        </c:rich>
      </c:tx>
      <c:layout>
        <c:manualLayout>
          <c:xMode val="edge"/>
          <c:yMode val="edge"/>
          <c:x val="0.29878232448622893"/>
          <c:y val="1.8823062734286675E-2"/>
        </c:manualLayout>
      </c:layout>
      <c:overlay val="0"/>
      <c:spPr>
        <a:noFill/>
        <a:ln>
          <a:noFill/>
        </a:ln>
        <a:effectLst/>
      </c:spPr>
    </c:title>
    <c:autoTitleDeleted val="0"/>
    <c:plotArea>
      <c:layout>
        <c:manualLayout>
          <c:layoutTarget val="inner"/>
          <c:xMode val="edge"/>
          <c:yMode val="edge"/>
          <c:x val="0.17793982413362719"/>
          <c:y val="9.7768896646105635E-2"/>
          <c:w val="0.77617092778869112"/>
          <c:h val="0.78566413455245043"/>
        </c:manualLayout>
      </c:layout>
      <c:barChart>
        <c:barDir val="col"/>
        <c:grouping val="clustered"/>
        <c:varyColors val="0"/>
        <c:ser>
          <c:idx val="1"/>
          <c:order val="0"/>
          <c:tx>
            <c:strRef>
              <c:f>'By Service'!$A$18:$B$18</c:f>
              <c:strCache>
                <c:ptCount val="2"/>
                <c:pt idx="0">
                  <c:v>Service #4</c:v>
                </c:pt>
              </c:strCache>
            </c:strRef>
          </c:tx>
          <c:spPr>
            <a:solidFill>
              <a:schemeClr val="accent2">
                <a:lumMod val="75000"/>
              </a:schemeClr>
            </a:solidFill>
            <a:ln w="25400" cap="rnd">
              <a:solidFill>
                <a:schemeClr val="accent2">
                  <a:lumMod val="75000"/>
                </a:schemeClr>
              </a:solidFill>
              <a:round/>
            </a:ln>
            <a:effectLst/>
          </c:spPr>
          <c:invertIfNegative val="0"/>
          <c:dPt>
            <c:idx val="3"/>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C8CC-4506-AEE4-989061B340CD}"/>
              </c:ext>
            </c:extLst>
          </c:dPt>
          <c:cat>
            <c:numRef>
              <c:f>'By Service'!$D$14:$G$14</c:f>
              <c:numCache>
                <c:formatCode>General</c:formatCode>
                <c:ptCount val="4"/>
                <c:pt idx="0">
                  <c:v>-3</c:v>
                </c:pt>
                <c:pt idx="1">
                  <c:v>-2</c:v>
                </c:pt>
                <c:pt idx="2">
                  <c:v>-1</c:v>
                </c:pt>
                <c:pt idx="3">
                  <c:v>0</c:v>
                </c:pt>
              </c:numCache>
            </c:numRef>
          </c:cat>
          <c:val>
            <c:numRef>
              <c:f>'By Service'!$D$18:$G$18</c:f>
              <c:numCache>
                <c:formatCode>#,##0_);\(#,##0\)</c:formatCode>
                <c:ptCount val="4"/>
                <c:pt idx="0">
                  <c:v>#N/A</c:v>
                </c:pt>
                <c:pt idx="1">
                  <c:v>#N/A</c:v>
                </c:pt>
                <c:pt idx="2">
                  <c:v>#N/A</c:v>
                </c:pt>
                <c:pt idx="3">
                  <c:v>#N/A</c:v>
                </c:pt>
              </c:numCache>
            </c:numRef>
          </c:val>
          <c:extLst>
            <c:ext xmlns:c16="http://schemas.microsoft.com/office/drawing/2014/chart" uri="{C3380CC4-5D6E-409C-BE32-E72D297353CC}">
              <c16:uniqueId val="{00000002-C8CC-4506-AEE4-989061B340CD}"/>
            </c:ext>
          </c:extLst>
        </c:ser>
        <c:dLbls>
          <c:showLegendKey val="0"/>
          <c:showVal val="0"/>
          <c:showCatName val="0"/>
          <c:showSerName val="0"/>
          <c:showPercent val="0"/>
          <c:showBubbleSize val="0"/>
        </c:dLbls>
        <c:gapWidth val="150"/>
        <c:axId val="354889904"/>
        <c:axId val="354896176"/>
      </c:barChart>
      <c:catAx>
        <c:axId val="354889904"/>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54896176"/>
        <c:crosses val="autoZero"/>
        <c:auto val="1"/>
        <c:lblAlgn val="ctr"/>
        <c:lblOffset val="100"/>
        <c:noMultiLvlLbl val="0"/>
      </c:catAx>
      <c:valAx>
        <c:axId val="354896176"/>
        <c:scaling>
          <c:orientation val="minMax"/>
        </c:scaling>
        <c:delete val="0"/>
        <c:axPos val="l"/>
        <c:majorGridlines>
          <c:spPr>
            <a:ln w="9525" cap="flat" cmpd="sng" algn="ctr">
              <a:solidFill>
                <a:schemeClr val="tx1"/>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89904"/>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sz="1800" b="1">
                <a:solidFill>
                  <a:schemeClr val="tx1">
                    <a:lumMod val="75000"/>
                    <a:lumOff val="25000"/>
                  </a:schemeClr>
                </a:solidFill>
              </a:rPr>
              <a:t>SERVICE</a:t>
            </a:r>
            <a:r>
              <a:rPr lang="en-US" sz="1800" b="1" baseline="0">
                <a:solidFill>
                  <a:schemeClr val="tx1">
                    <a:lumMod val="75000"/>
                    <a:lumOff val="25000"/>
                  </a:schemeClr>
                </a:solidFill>
              </a:rPr>
              <a:t> #4 </a:t>
            </a:r>
            <a:r>
              <a:rPr lang="en-US" sz="1800" b="1">
                <a:solidFill>
                  <a:schemeClr val="tx1">
                    <a:lumMod val="75000"/>
                    <a:lumOff val="25000"/>
                  </a:schemeClr>
                </a:solidFill>
              </a:rPr>
              <a:t>WORSHIP</a:t>
            </a:r>
            <a:r>
              <a:rPr lang="en-US" sz="1800" b="1" baseline="0">
                <a:solidFill>
                  <a:schemeClr val="tx1">
                    <a:lumMod val="75000"/>
                    <a:lumOff val="25000"/>
                  </a:schemeClr>
                </a:solidFill>
              </a:rPr>
              <a:t> ATTENDANCE vs. </a:t>
            </a:r>
            <a:r>
              <a:rPr lang="en-US" sz="1800" b="1">
                <a:solidFill>
                  <a:schemeClr val="tx1">
                    <a:lumMod val="75000"/>
                    <a:lumOff val="25000"/>
                  </a:schemeClr>
                </a:solidFill>
              </a:rPr>
              <a:t>52-WK</a:t>
            </a:r>
            <a:r>
              <a:rPr lang="en-US" sz="1800" b="1" baseline="0">
                <a:solidFill>
                  <a:schemeClr val="tx1">
                    <a:lumMod val="75000"/>
                    <a:lumOff val="25000"/>
                  </a:schemeClr>
                </a:solidFill>
              </a:rPr>
              <a:t> MOVING AVERAGE</a:t>
            </a:r>
            <a:endParaRPr lang="en-US" sz="1800"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3.2748122300198475E-2"/>
          <c:y val="8.7730801296896713E-2"/>
          <c:w val="0.95264337324391291"/>
          <c:h val="0.73786975451597958"/>
        </c:manualLayout>
      </c:layout>
      <c:lineChart>
        <c:grouping val="standard"/>
        <c:varyColors val="0"/>
        <c:ser>
          <c:idx val="1"/>
          <c:order val="0"/>
          <c:tx>
            <c:v>Current Weekly Attendance</c:v>
          </c:tx>
          <c:spPr>
            <a:ln w="44450" cap="rnd">
              <a:solidFill>
                <a:srgbClr val="FF0000"/>
              </a:solidFill>
              <a:round/>
            </a:ln>
            <a:effectLst/>
          </c:spPr>
          <c:marker>
            <c:symbol val="none"/>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Input'!$Z$14:$Z$66</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E8D5-4C61-A3AC-1E2731A8ACF8}"/>
            </c:ext>
          </c:extLst>
        </c:ser>
        <c:ser>
          <c:idx val="3"/>
          <c:order val="1"/>
          <c:tx>
            <c:v>Prior Year Weekly Attendance</c:v>
          </c:tx>
          <c:spPr>
            <a:ln w="31750" cap="rnd">
              <a:solidFill>
                <a:schemeClr val="accent2"/>
              </a:solidFill>
              <a:prstDash val="sysDash"/>
              <a:round/>
            </a:ln>
            <a:effectLst/>
          </c:spPr>
          <c:marker>
            <c:symbol val="none"/>
          </c:marker>
          <c:val>
            <c:numRef>
              <c:f>'2-Weekly Input'!$Z$83:$Z$135</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E8D5-4C61-A3AC-1E2731A8ACF8}"/>
            </c:ext>
          </c:extLst>
        </c:ser>
        <c:ser>
          <c:idx val="0"/>
          <c:order val="2"/>
          <c:tx>
            <c:v>Current Year Moving Avg</c:v>
          </c:tx>
          <c:spPr>
            <a:ln w="38100" cap="rnd">
              <a:solidFill>
                <a:srgbClr val="0070C0"/>
              </a:solidFill>
              <a:round/>
            </a:ln>
            <a:effectLst/>
          </c:spPr>
          <c:marker>
            <c:symbol val="circle"/>
            <c:size val="9"/>
            <c:spPr>
              <a:noFill/>
              <a:ln w="25400">
                <a:solidFill>
                  <a:srgbClr val="0070C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Input'!$AD$14:$AD$65</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E8D5-4C61-A3AC-1E2731A8ACF8}"/>
            </c:ext>
          </c:extLst>
        </c:ser>
        <c:ser>
          <c:idx val="2"/>
          <c:order val="3"/>
          <c:tx>
            <c:v>Prior Year Moving Average</c:v>
          </c:tx>
          <c:spPr>
            <a:ln w="38100" cap="rnd">
              <a:solidFill>
                <a:srgbClr val="00B050"/>
              </a:solidFill>
              <a:prstDash val="sysDot"/>
              <a:round/>
            </a:ln>
            <a:effectLst/>
          </c:spPr>
          <c:marker>
            <c:symbol val="triangle"/>
            <c:size val="8"/>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Input'!$AD$83:$AD$134</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3-E8D5-4C61-A3AC-1E2731A8ACF8}"/>
            </c:ext>
          </c:extLst>
        </c:ser>
        <c:dLbls>
          <c:showLegendKey val="0"/>
          <c:showVal val="0"/>
          <c:showCatName val="0"/>
          <c:showSerName val="0"/>
          <c:showPercent val="0"/>
          <c:showBubbleSize val="0"/>
        </c:dLbls>
        <c:smooth val="0"/>
        <c:axId val="354900096"/>
        <c:axId val="354900880"/>
      </c:lineChart>
      <c:dateAx>
        <c:axId val="354900096"/>
        <c:scaling>
          <c:orientation val="minMax"/>
        </c:scaling>
        <c:delete val="0"/>
        <c:axPos val="b"/>
        <c:majorGridlines>
          <c:spPr>
            <a:ln w="9525" cap="flat" cmpd="sng" algn="ctr">
              <a:solidFill>
                <a:schemeClr val="bg1">
                  <a:lumMod val="65000"/>
                </a:schemeClr>
              </a:solidFill>
              <a:round/>
            </a:ln>
            <a:effectLst/>
          </c:spPr>
        </c:majorGridlines>
        <c:numFmt formatCode="mmm"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cap="small" baseline="0">
                <a:solidFill>
                  <a:schemeClr val="tx1">
                    <a:lumMod val="65000"/>
                    <a:lumOff val="35000"/>
                  </a:schemeClr>
                </a:solidFill>
                <a:latin typeface="Calibri" panose="020F0502020204030204" pitchFamily="34" charset="0"/>
                <a:ea typeface="+mn-ea"/>
                <a:cs typeface="+mn-cs"/>
              </a:defRPr>
            </a:pPr>
            <a:endParaRPr lang="en-US"/>
          </a:p>
        </c:txPr>
        <c:crossAx val="354900880"/>
        <c:crosses val="autoZero"/>
        <c:auto val="0"/>
        <c:lblOffset val="100"/>
        <c:baseTimeUnit val="days"/>
        <c:majorUnit val="1"/>
        <c:majorTimeUnit val="months"/>
      </c:dateAx>
      <c:valAx>
        <c:axId val="354900880"/>
        <c:scaling>
          <c:orientation val="minMax"/>
        </c:scaling>
        <c:delete val="0"/>
        <c:axPos val="l"/>
        <c:majorGridlines>
          <c:spPr>
            <a:ln w="6350" cap="flat" cmpd="sng" algn="ctr">
              <a:solidFill>
                <a:schemeClr val="tx1"/>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900096"/>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YTD</a:t>
            </a:r>
            <a:r>
              <a:rPr lang="en-US" sz="2800" u="sng" baseline="0"/>
              <a:t> INCOME</a:t>
            </a:r>
            <a:r>
              <a:rPr lang="en-US" sz="2800" u="none" baseline="0"/>
              <a:t>:  </a:t>
            </a:r>
            <a:r>
              <a:rPr lang="en-US" sz="2800" u="none" baseline="0">
                <a:solidFill>
                  <a:srgbClr val="00B050"/>
                </a:solidFill>
              </a:rPr>
              <a:t>CURRENT</a:t>
            </a:r>
            <a:r>
              <a:rPr lang="en-US" sz="2800" u="none" baseline="0"/>
              <a:t> YEAR</a:t>
            </a:r>
          </a:p>
        </c:rich>
      </c:tx>
      <c:layout>
        <c:manualLayout>
          <c:xMode val="edge"/>
          <c:yMode val="edge"/>
          <c:x val="0.21302144185699695"/>
          <c:y val="4.9364411819534902E-2"/>
        </c:manualLayout>
      </c:layout>
      <c:overlay val="0"/>
    </c:title>
    <c:autoTitleDeleted val="0"/>
    <c:view3D>
      <c:rotX val="30"/>
      <c:rotY val="205"/>
      <c:rAngAx val="0"/>
    </c:view3D>
    <c:floor>
      <c:thickness val="0"/>
    </c:floor>
    <c:sideWall>
      <c:thickness val="0"/>
    </c:sideWall>
    <c:backWall>
      <c:thickness val="0"/>
    </c:backWall>
    <c:plotArea>
      <c:layout/>
      <c:pie3DChart>
        <c:varyColors val="1"/>
        <c:ser>
          <c:idx val="0"/>
          <c:order val="0"/>
          <c:tx>
            <c:strRef>
              <c:f>'Total Income'!$H$99</c:f>
              <c:strCache>
                <c:ptCount val="1"/>
                <c:pt idx="0">
                  <c:v>YTD Total</c:v>
                </c:pt>
              </c:strCache>
            </c:strRef>
          </c:tx>
          <c:dLbls>
            <c:dLbl>
              <c:idx val="1"/>
              <c:layout>
                <c:manualLayout>
                  <c:x val="0.14904419257043136"/>
                  <c:y val="1.814268337812177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D8C5-45C8-AB0C-DD0B2868F8CB}"/>
                </c:ext>
              </c:extLst>
            </c:dLbl>
            <c:dLbl>
              <c:idx val="2"/>
              <c:layout>
                <c:manualLayout>
                  <c:x val="-8.8989290221318268E-2"/>
                  <c:y val="-3.3783013061054301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8C5-45C8-AB0C-DD0B2868F8CB}"/>
                </c:ext>
              </c:extLst>
            </c:dLbl>
            <c:numFmt formatCode="0.0%" sourceLinked="0"/>
            <c:spPr>
              <a:noFill/>
              <a:ln>
                <a:noFill/>
              </a:ln>
              <a:effectLst/>
            </c:spPr>
            <c:txPr>
              <a:bodyPr wrap="square" lIns="38100" tIns="19050" rIns="38100" bIns="19050" anchor="ctr">
                <a:spAutoFit/>
              </a:bodyPr>
              <a:lstStyle/>
              <a:p>
                <a:pPr>
                  <a:defRPr sz="1600" b="1">
                    <a:solidFill>
                      <a:schemeClr val="bg2">
                        <a:lumMod val="2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Income'!$I$105:$K$105</c:f>
            </c:multiLvlStrRef>
          </c:cat>
          <c:val>
            <c:numRef>
              <c:f>'Total Income'!$I$99:$K$99</c:f>
              <c:numCache>
                <c:formatCode>_("$"* #,##0_);_("$"* \(#,##0\);_("$"* "-"??_);_(@_)</c:formatCode>
                <c:ptCount val="3"/>
                <c:pt idx="0">
                  <c:v>#N/A</c:v>
                </c:pt>
                <c:pt idx="1">
                  <c:v>#N/A</c:v>
                </c:pt>
                <c:pt idx="2">
                  <c:v>#N/A</c:v>
                </c:pt>
              </c:numCache>
            </c:numRef>
          </c:val>
          <c:extLst>
            <c:ext xmlns:c16="http://schemas.microsoft.com/office/drawing/2014/chart" uri="{C3380CC4-5D6E-409C-BE32-E72D297353CC}">
              <c16:uniqueId val="{00000000-8B5E-43A3-8853-4613F153BA07}"/>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bg1">
        <a:lumMod val="95000"/>
      </a:schemeClr>
    </a:solidFill>
  </c:spPr>
  <c:txPr>
    <a:bodyPr/>
    <a:lstStyle/>
    <a:p>
      <a:pPr>
        <a:defRPr sz="1400"/>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YTD</a:t>
            </a:r>
            <a:r>
              <a:rPr lang="en-US" sz="2800" u="sng" baseline="0"/>
              <a:t> INCOME</a:t>
            </a:r>
            <a:r>
              <a:rPr lang="en-US" sz="2800" u="none" baseline="0"/>
              <a:t>:  </a:t>
            </a:r>
            <a:r>
              <a:rPr lang="en-US" sz="2800" u="none" baseline="0">
                <a:solidFill>
                  <a:srgbClr val="FF0000"/>
                </a:solidFill>
              </a:rPr>
              <a:t>PRIOR</a:t>
            </a:r>
            <a:r>
              <a:rPr lang="en-US" sz="2800" u="none" baseline="0"/>
              <a:t> YEAR</a:t>
            </a:r>
          </a:p>
        </c:rich>
      </c:tx>
      <c:layout>
        <c:manualLayout>
          <c:xMode val="edge"/>
          <c:yMode val="edge"/>
          <c:x val="0.21302144185699695"/>
          <c:y val="4.9364411819534902E-2"/>
        </c:manualLayout>
      </c:layout>
      <c:overlay val="0"/>
    </c:title>
    <c:autoTitleDeleted val="0"/>
    <c:view3D>
      <c:rotX val="30"/>
      <c:rotY val="205"/>
      <c:rAngAx val="0"/>
    </c:view3D>
    <c:floor>
      <c:thickness val="0"/>
    </c:floor>
    <c:sideWall>
      <c:thickness val="0"/>
    </c:sideWall>
    <c:backWall>
      <c:thickness val="0"/>
    </c:backWall>
    <c:plotArea>
      <c:layout/>
      <c:pie3DChart>
        <c:varyColors val="1"/>
        <c:ser>
          <c:idx val="1"/>
          <c:order val="0"/>
          <c:tx>
            <c:strRef>
              <c:f>'Total Income'!$H$137</c:f>
              <c:strCache>
                <c:ptCount val="1"/>
                <c:pt idx="0">
                  <c:v>YTD Total</c:v>
                </c:pt>
              </c:strCache>
            </c:strRef>
          </c:tx>
          <c:dLbls>
            <c:dLbl>
              <c:idx val="1"/>
              <c:layout>
                <c:manualLayout>
                  <c:x val="0.1921151856593511"/>
                  <c:y val="-1.6806691474554633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84B9-4E25-93DE-AB9A76C6C12B}"/>
                </c:ext>
              </c:extLst>
            </c:dLbl>
            <c:dLbl>
              <c:idx val="2"/>
              <c:layout>
                <c:manualLayout>
                  <c:x val="-6.3473989024626282E-2"/>
                  <c:y val="2.9677530990384481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84B9-4E25-93DE-AB9A76C6C12B}"/>
                </c:ext>
              </c:extLst>
            </c:dLbl>
            <c:numFmt formatCode="0.0%" sourceLinked="0"/>
            <c:spPr>
              <a:noFill/>
              <a:ln>
                <a:noFill/>
              </a:ln>
              <a:effectLst/>
            </c:spPr>
            <c:txPr>
              <a:bodyPr/>
              <a:lstStyle/>
              <a:p>
                <a:pPr>
                  <a:defRPr sz="1600" b="1">
                    <a:solidFill>
                      <a:schemeClr val="bg2">
                        <a:lumMod val="2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Income'!$I$105:$K$105</c:f>
            </c:multiLvlStrRef>
          </c:cat>
          <c:val>
            <c:numRef>
              <c:f>'Total Income'!$I$137:$K$137</c:f>
              <c:numCache>
                <c:formatCode>_("$"* #,##0_);_("$"* \(#,##0\);_("$"* "-"??_);_(@_)</c:formatCode>
                <c:ptCount val="3"/>
                <c:pt idx="0">
                  <c:v>#N/A</c:v>
                </c:pt>
                <c:pt idx="1">
                  <c:v>#N/A</c:v>
                </c:pt>
                <c:pt idx="2">
                  <c:v>#N/A</c:v>
                </c:pt>
              </c:numCache>
            </c:numRef>
          </c:val>
          <c:extLst>
            <c:ext xmlns:c16="http://schemas.microsoft.com/office/drawing/2014/chart" uri="{C3380CC4-5D6E-409C-BE32-E72D297353CC}">
              <c16:uniqueId val="{00000000-F9A4-4B7A-A891-FE3969EECAEE}"/>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bg1">
        <a:lumMod val="95000"/>
      </a:schemeClr>
    </a:solidFill>
  </c:spPr>
  <c:txPr>
    <a:bodyPr/>
    <a:lstStyle/>
    <a:p>
      <a:pPr>
        <a:defRPr sz="1400"/>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YEAR</a:t>
            </a:r>
            <a:r>
              <a:rPr lang="en-US" sz="2800" u="sng" baseline="0"/>
              <a:t>-END FORECAST</a:t>
            </a:r>
            <a:r>
              <a:rPr lang="en-US" sz="2800" u="none" baseline="0"/>
              <a:t>:  </a:t>
            </a:r>
            <a:r>
              <a:rPr lang="en-US" sz="2800" u="none" baseline="0">
                <a:solidFill>
                  <a:srgbClr val="00B050"/>
                </a:solidFill>
              </a:rPr>
              <a:t>CURRENT</a:t>
            </a:r>
            <a:r>
              <a:rPr lang="en-US" sz="2800" u="none" baseline="0"/>
              <a:t> YEAR</a:t>
            </a:r>
          </a:p>
        </c:rich>
      </c:tx>
      <c:layout>
        <c:manualLayout>
          <c:xMode val="edge"/>
          <c:yMode val="edge"/>
          <c:x val="0.12739432214631721"/>
          <c:y val="4.9364411819534902E-2"/>
        </c:manualLayout>
      </c:layout>
      <c:overlay val="0"/>
    </c:title>
    <c:autoTitleDeleted val="0"/>
    <c:view3D>
      <c:rotX val="30"/>
      <c:rotY val="205"/>
      <c:rAngAx val="0"/>
    </c:view3D>
    <c:floor>
      <c:thickness val="0"/>
    </c:floor>
    <c:sideWall>
      <c:thickness val="0"/>
    </c:sideWall>
    <c:backWall>
      <c:thickness val="0"/>
    </c:backWall>
    <c:plotArea>
      <c:layout/>
      <c:pie3DChart>
        <c:varyColors val="1"/>
        <c:ser>
          <c:idx val="2"/>
          <c:order val="0"/>
          <c:tx>
            <c:strRef>
              <c:f>'Total Income'!$H$101</c:f>
              <c:strCache>
                <c:ptCount val="1"/>
                <c:pt idx="0">
                  <c:v>YE Forecast</c:v>
                </c:pt>
              </c:strCache>
            </c:strRef>
          </c:tx>
          <c:dLbls>
            <c:dLbl>
              <c:idx val="1"/>
              <c:layout>
                <c:manualLayout>
                  <c:x val="0.27455592942901319"/>
                  <c:y val="9.9289339727196661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781-4D92-B016-EDE7380ED857}"/>
                </c:ext>
              </c:extLst>
            </c:dLbl>
            <c:dLbl>
              <c:idx val="2"/>
              <c:layout>
                <c:manualLayout>
                  <c:x val="-7.1047652686762261E-2"/>
                  <c:y val="-1.406986894464691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A781-4D92-B016-EDE7380ED857}"/>
                </c:ext>
              </c:extLst>
            </c:dLbl>
            <c:numFmt formatCode="0.0%" sourceLinked="0"/>
            <c:spPr>
              <a:noFill/>
              <a:ln>
                <a:noFill/>
              </a:ln>
              <a:effectLst/>
            </c:spPr>
            <c:txPr>
              <a:bodyPr/>
              <a:lstStyle/>
              <a:p>
                <a:pPr>
                  <a:defRPr sz="1600" b="1">
                    <a:solidFill>
                      <a:schemeClr val="tx1">
                        <a:lumMod val="85000"/>
                        <a:lumOff val="1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Income'!$I$105:$K$105</c:f>
            </c:multiLvlStrRef>
          </c:cat>
          <c:val>
            <c:numRef>
              <c:f>'Total Income'!$I$101:$K$101</c:f>
              <c:numCache>
                <c:formatCode>_("$"* #,##0_);_("$"* \(#,##0\);_("$"* "-"??_);_(@_)</c:formatCode>
                <c:ptCount val="3"/>
                <c:pt idx="0">
                  <c:v>#N/A</c:v>
                </c:pt>
                <c:pt idx="1">
                  <c:v>#N/A</c:v>
                </c:pt>
                <c:pt idx="2">
                  <c:v>#N/A</c:v>
                </c:pt>
              </c:numCache>
            </c:numRef>
          </c:val>
          <c:extLst>
            <c:ext xmlns:c16="http://schemas.microsoft.com/office/drawing/2014/chart" uri="{C3380CC4-5D6E-409C-BE32-E72D297353CC}">
              <c16:uniqueId val="{00000000-1B3A-4197-A67A-A89E2600332E}"/>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accent6">
        <a:lumMod val="20000"/>
        <a:lumOff val="80000"/>
      </a:schemeClr>
    </a:solidFill>
  </c:spPr>
  <c:txPr>
    <a:bodyPr/>
    <a:lstStyle/>
    <a:p>
      <a:pPr>
        <a:defRPr sz="1400"/>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75000"/>
                    <a:lumOff val="25000"/>
                  </a:schemeClr>
                </a:solidFill>
                <a:latin typeface="+mn-lt"/>
                <a:ea typeface="+mn-ea"/>
                <a:cs typeface="+mn-cs"/>
              </a:defRPr>
            </a:pPr>
            <a:r>
              <a:rPr lang="en-US" sz="2400" b="1">
                <a:solidFill>
                  <a:schemeClr val="tx1">
                    <a:lumMod val="75000"/>
                    <a:lumOff val="25000"/>
                  </a:schemeClr>
                </a:solidFill>
              </a:rPr>
              <a:t>YEAR TO DATE ATTENDANCE</a:t>
            </a:r>
          </a:p>
        </c:rich>
      </c:tx>
      <c:layout>
        <c:manualLayout>
          <c:xMode val="edge"/>
          <c:yMode val="edge"/>
          <c:x val="0.38198113169926468"/>
          <c:y val="1.4503896331572917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3.5551620290026835E-2"/>
          <c:y val="0.12066947357453225"/>
          <c:w val="0.96006781895756266"/>
          <c:h val="0.71550887574698463"/>
        </c:manualLayout>
      </c:layout>
      <c:lineChart>
        <c:grouping val="standard"/>
        <c:varyColors val="0"/>
        <c:ser>
          <c:idx val="0"/>
          <c:order val="0"/>
          <c:tx>
            <c:strRef>
              <c:f>'2-Weekly Input'!$B$12:$B$13</c:f>
              <c:strCache>
                <c:ptCount val="2"/>
                <c:pt idx="0">
                  <c:v>0</c:v>
                </c:pt>
              </c:strCache>
            </c:strRef>
          </c:tx>
          <c:spPr>
            <a:ln w="44450" cap="rnd">
              <a:solidFill>
                <a:srgbClr val="FF0000"/>
              </a:solidFill>
              <a:round/>
            </a:ln>
            <a:effectLst/>
          </c:spPr>
          <c:marker>
            <c:symbol val="circle"/>
            <c:size val="10"/>
            <c:spPr>
              <a:solidFill>
                <a:srgbClr val="FF0000"/>
              </a:solidFill>
              <a:ln w="25400">
                <a:solidFill>
                  <a:srgbClr val="FF000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Input'!$J$14:$J$66</c:f>
              <c:numCache>
                <c:formatCode>#,##0_);\(#,##0\)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6A09-41A3-AFEA-4C1920FBABBE}"/>
            </c:ext>
          </c:extLst>
        </c:ser>
        <c:ser>
          <c:idx val="1"/>
          <c:order val="1"/>
          <c:tx>
            <c:strRef>
              <c:f>'2-Weekly Input'!$B$81:$B$82</c:f>
              <c:strCache>
                <c:ptCount val="2"/>
                <c:pt idx="0">
                  <c:v>-1</c:v>
                </c:pt>
              </c:strCache>
            </c:strRef>
          </c:tx>
          <c:spPr>
            <a:ln w="25400" cap="rnd">
              <a:solidFill>
                <a:schemeClr val="accent2"/>
              </a:solidFill>
              <a:prstDash val="sysDash"/>
              <a:round/>
            </a:ln>
            <a:effectLst/>
          </c:spPr>
          <c:marker>
            <c:symbol val="square"/>
            <c:size val="8"/>
            <c:spPr>
              <a:noFill/>
              <a:ln w="25400">
                <a:solidFill>
                  <a:schemeClr val="accent2"/>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Input'!$J$83:$J$135</c:f>
              <c:numCache>
                <c:formatCode>#,##0_);\(#,##0\)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6A09-41A3-AFEA-4C1920FBABBE}"/>
            </c:ext>
          </c:extLst>
        </c:ser>
        <c:ser>
          <c:idx val="2"/>
          <c:order val="2"/>
          <c:tx>
            <c:strRef>
              <c:f>'2-Weekly Input'!$B$147:$B$148</c:f>
              <c:strCache>
                <c:ptCount val="2"/>
                <c:pt idx="0">
                  <c:v>-2</c:v>
                </c:pt>
              </c:strCache>
            </c:strRef>
          </c:tx>
          <c:spPr>
            <a:ln w="31750" cap="rnd">
              <a:solidFill>
                <a:srgbClr val="0070C0"/>
              </a:solidFill>
              <a:prstDash val="sysDot"/>
              <a:round/>
            </a:ln>
            <a:effectLst/>
          </c:spPr>
          <c:marker>
            <c:symbol val="triangle"/>
            <c:size val="8"/>
            <c:spPr>
              <a:noFill/>
              <a:ln w="25400">
                <a:solidFill>
                  <a:srgbClr val="0070C0">
                    <a:alpha val="97000"/>
                  </a:srgbClr>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Input'!$J$149:$J$201</c:f>
              <c:numCache>
                <c:formatCode>#,##0_);\(#,##0\)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2-6A09-41A3-AFEA-4C1920FBABBE}"/>
            </c:ext>
          </c:extLst>
        </c:ser>
        <c:ser>
          <c:idx val="3"/>
          <c:order val="3"/>
          <c:tx>
            <c:strRef>
              <c:f>'2-Weekly Input'!$B$213:$B$214</c:f>
              <c:strCache>
                <c:ptCount val="2"/>
                <c:pt idx="0">
                  <c:v>-3</c:v>
                </c:pt>
              </c:strCache>
            </c:strRef>
          </c:tx>
          <c:spPr>
            <a:ln w="25400" cap="rnd">
              <a:solidFill>
                <a:srgbClr val="9A57CD"/>
              </a:solidFill>
              <a:prstDash val="dashDot"/>
              <a:round/>
            </a:ln>
            <a:effectLst/>
          </c:spPr>
          <c:marker>
            <c:symbol val="diamond"/>
            <c:size val="9"/>
            <c:spPr>
              <a:noFill/>
              <a:ln w="25400">
                <a:solidFill>
                  <a:srgbClr val="9A57CD"/>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Input'!$J$215:$J$267</c:f>
              <c:numCache>
                <c:formatCode>#,##0_);\(#,##0\)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3-6A09-41A3-AFEA-4C1920FBABBE}"/>
            </c:ext>
          </c:extLst>
        </c:ser>
        <c:ser>
          <c:idx val="4"/>
          <c:order val="4"/>
          <c:tx>
            <c:strRef>
              <c:f>'2-Weekly Input'!$B$279:$B$280</c:f>
              <c:strCache>
                <c:ptCount val="2"/>
                <c:pt idx="0">
                  <c:v>-4</c:v>
                </c:pt>
              </c:strCache>
            </c:strRef>
          </c:tx>
          <c:spPr>
            <a:ln w="25400" cap="rnd">
              <a:solidFill>
                <a:srgbClr val="00B050"/>
              </a:solidFill>
              <a:prstDash val="sysDash"/>
              <a:round/>
            </a:ln>
            <a:effectLst/>
          </c:spPr>
          <c:marker>
            <c:symbol val="circle"/>
            <c:size val="8"/>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Input'!$J$281:$J$333</c:f>
              <c:numCache>
                <c:formatCode>#,##0_);\(#,##0\)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#N/A</c:v>
                </c:pt>
              </c:numCache>
            </c:numRef>
          </c:val>
          <c:smooth val="0"/>
          <c:extLst>
            <c:ext xmlns:c16="http://schemas.microsoft.com/office/drawing/2014/chart" uri="{C3380CC4-5D6E-409C-BE32-E72D297353CC}">
              <c16:uniqueId val="{00000004-6A09-41A3-AFEA-4C1920FBABBE}"/>
            </c:ext>
          </c:extLst>
        </c:ser>
        <c:dLbls>
          <c:showLegendKey val="0"/>
          <c:showVal val="0"/>
          <c:showCatName val="0"/>
          <c:showSerName val="0"/>
          <c:showPercent val="0"/>
          <c:showBubbleSize val="0"/>
        </c:dLbls>
        <c:marker val="1"/>
        <c:smooth val="0"/>
        <c:axId val="354877752"/>
        <c:axId val="354875792"/>
      </c:lineChart>
      <c:dateAx>
        <c:axId val="354877752"/>
        <c:scaling>
          <c:orientation val="minMax"/>
          <c:max val="42369"/>
          <c:min val="42005"/>
        </c:scaling>
        <c:delete val="0"/>
        <c:axPos val="b"/>
        <c:majorGridlines>
          <c:spPr>
            <a:ln w="9525" cap="flat" cmpd="sng" algn="ctr">
              <a:solidFill>
                <a:schemeClr val="bg1">
                  <a:lumMod val="65000"/>
                </a:schemeClr>
              </a:solidFill>
              <a:round/>
            </a:ln>
            <a:effectLst/>
          </c:spPr>
        </c:majorGridlines>
        <c:minorGridlines>
          <c:spPr>
            <a:ln w="9525" cap="flat" cmpd="sng" algn="ctr">
              <a:noFill/>
              <a:round/>
            </a:ln>
            <a:effectLst/>
          </c:spPr>
        </c:minorGridlines>
        <c:numFmt formatCode="mmm"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cap="small" baseline="0">
                <a:solidFill>
                  <a:schemeClr val="tx1">
                    <a:lumMod val="75000"/>
                    <a:lumOff val="25000"/>
                  </a:schemeClr>
                </a:solidFill>
                <a:latin typeface="Calibri" panose="020F0502020204030204" pitchFamily="34" charset="0"/>
                <a:ea typeface="+mn-ea"/>
                <a:cs typeface="+mn-cs"/>
              </a:defRPr>
            </a:pPr>
            <a:endParaRPr lang="en-US"/>
          </a:p>
        </c:txPr>
        <c:crossAx val="354875792"/>
        <c:crosses val="autoZero"/>
        <c:auto val="0"/>
        <c:lblOffset val="100"/>
        <c:baseTimeUnit val="days"/>
        <c:majorUnit val="1"/>
        <c:majorTimeUnit val="months"/>
      </c:dateAx>
      <c:valAx>
        <c:axId val="354875792"/>
        <c:scaling>
          <c:orientation val="minMax"/>
        </c:scaling>
        <c:delete val="0"/>
        <c:axPos val="l"/>
        <c:majorGridlines>
          <c:spPr>
            <a:ln w="6350" cap="flat" cmpd="sng" algn="ctr">
              <a:solidFill>
                <a:schemeClr val="tx1"/>
              </a:solidFill>
              <a:round/>
            </a:ln>
            <a:effectLst/>
          </c:spPr>
        </c:majorGridlines>
        <c:minorGridlines>
          <c:spPr>
            <a:ln w="6350" cap="flat" cmpd="sng" algn="ctr">
              <a:noFill/>
              <a:prstDash val="dash"/>
              <a:round/>
            </a:ln>
            <a:effectLst/>
          </c:spPr>
        </c:min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75000"/>
                    <a:lumOff val="25000"/>
                  </a:schemeClr>
                </a:solidFill>
                <a:latin typeface="+mn-lt"/>
                <a:ea typeface="+mn-ea"/>
                <a:cs typeface="+mn-cs"/>
              </a:defRPr>
            </a:pPr>
            <a:endParaRPr lang="en-US"/>
          </a:p>
        </c:txPr>
        <c:crossAx val="354877752"/>
        <c:crosses val="autoZero"/>
        <c:crossBetween val="between"/>
      </c:valAx>
      <c:spPr>
        <a:noFill/>
        <a:ln w="6350">
          <a:solidFill>
            <a:schemeClr val="tx1"/>
          </a:solidFill>
        </a:ln>
        <a:effectLst/>
      </c:spPr>
    </c:plotArea>
    <c:legend>
      <c:legendPos val="b"/>
      <c:layout>
        <c:manualLayout>
          <c:xMode val="edge"/>
          <c:yMode val="edge"/>
          <c:x val="0.36700901338422187"/>
          <c:y val="0.92298093449937302"/>
          <c:w val="0.23176239042593197"/>
          <c:h val="6.651693551154676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YEAR-END INCOME</a:t>
            </a:r>
            <a:r>
              <a:rPr lang="en-US" sz="2800" u="none"/>
              <a:t>:  </a:t>
            </a:r>
            <a:r>
              <a:rPr lang="en-US" sz="2800" u="none">
                <a:solidFill>
                  <a:srgbClr val="FF0000"/>
                </a:solidFill>
              </a:rPr>
              <a:t>PRIOR</a:t>
            </a:r>
            <a:r>
              <a:rPr lang="en-US" sz="2800" u="none"/>
              <a:t> YEAR</a:t>
            </a:r>
            <a:endParaRPr lang="en-US" sz="2800" u="none" baseline="0"/>
          </a:p>
        </c:rich>
      </c:tx>
      <c:layout>
        <c:manualLayout>
          <c:xMode val="edge"/>
          <c:yMode val="edge"/>
          <c:x val="0.16682722922799806"/>
          <c:y val="4.9364411819534902E-2"/>
        </c:manualLayout>
      </c:layout>
      <c:overlay val="0"/>
    </c:title>
    <c:autoTitleDeleted val="0"/>
    <c:view3D>
      <c:rotX val="30"/>
      <c:rotY val="205"/>
      <c:rAngAx val="0"/>
    </c:view3D>
    <c:floor>
      <c:thickness val="0"/>
    </c:floor>
    <c:sideWall>
      <c:thickness val="0"/>
    </c:sideWall>
    <c:backWall>
      <c:thickness val="0"/>
    </c:backWall>
    <c:plotArea>
      <c:layout/>
      <c:pie3DChart>
        <c:varyColors val="1"/>
        <c:ser>
          <c:idx val="1"/>
          <c:order val="0"/>
          <c:tx>
            <c:strRef>
              <c:f>'Total Income'!$H$119</c:f>
              <c:strCache>
                <c:ptCount val="1"/>
                <c:pt idx="0">
                  <c:v>YE Total</c:v>
                </c:pt>
              </c:strCache>
            </c:strRef>
          </c:tx>
          <c:dLbls>
            <c:dLbl>
              <c:idx val="1"/>
              <c:layout>
                <c:manualLayout>
                  <c:x val="0.11762091219844012"/>
                  <c:y val="7.1007647993795815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E270-4EA7-BC76-5BF9E3007856}"/>
                </c:ext>
              </c:extLst>
            </c:dLbl>
            <c:dLbl>
              <c:idx val="2"/>
              <c:layout>
                <c:manualLayout>
                  <c:x val="-7.1266616153482093E-2"/>
                  <c:y val="-6.3548925990120379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270-4EA7-BC76-5BF9E3007856}"/>
                </c:ext>
              </c:extLst>
            </c:dLbl>
            <c:numFmt formatCode="0.0%" sourceLinked="0"/>
            <c:spPr>
              <a:noFill/>
              <a:ln>
                <a:noFill/>
              </a:ln>
              <a:effectLst/>
            </c:spPr>
            <c:txPr>
              <a:bodyPr/>
              <a:lstStyle/>
              <a:p>
                <a:pPr>
                  <a:defRPr sz="1600" b="1">
                    <a:solidFill>
                      <a:schemeClr val="tx1">
                        <a:lumMod val="85000"/>
                        <a:lumOff val="1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Income'!$I$105:$K$105</c:f>
            </c:multiLvlStrRef>
          </c:cat>
          <c:val>
            <c:numRef>
              <c:f>'Total Income'!$I$119:$K$119</c:f>
              <c:numCache>
                <c:formatCode>_("$"* #,##0_);_("$"* \(#,##0\);_("$"* "-"??_);_(@_)</c:formatCode>
                <c:ptCount val="3"/>
                <c:pt idx="0">
                  <c:v>#N/A</c:v>
                </c:pt>
                <c:pt idx="1">
                  <c:v>#N/A</c:v>
                </c:pt>
                <c:pt idx="2">
                  <c:v>#N/A</c:v>
                </c:pt>
              </c:numCache>
            </c:numRef>
          </c:val>
          <c:extLst>
            <c:ext xmlns:c16="http://schemas.microsoft.com/office/drawing/2014/chart" uri="{C3380CC4-5D6E-409C-BE32-E72D297353CC}">
              <c16:uniqueId val="{00000000-6E63-4385-886F-25E54E5FDAAD}"/>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accent6">
        <a:lumMod val="20000"/>
        <a:lumOff val="80000"/>
      </a:schemeClr>
    </a:solidFill>
  </c:spPr>
  <c:txPr>
    <a:bodyPr/>
    <a:lstStyle/>
    <a:p>
      <a:pPr>
        <a:defRPr sz="1400"/>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b="1" cap="all" baseline="0">
                <a:solidFill>
                  <a:schemeClr val="tx1">
                    <a:lumMod val="75000"/>
                    <a:lumOff val="25000"/>
                  </a:schemeClr>
                </a:solidFill>
              </a:rPr>
              <a:t>Income by Month</a:t>
            </a:r>
          </a:p>
        </c:rich>
      </c:tx>
      <c:layout>
        <c:manualLayout>
          <c:xMode val="edge"/>
          <c:yMode val="edge"/>
          <c:x val="0.40923573045914058"/>
          <c:y val="3.1351417958686685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'Inc 1'!$E$118</c:f>
              <c:strCache>
                <c:ptCount val="1"/>
                <c:pt idx="0">
                  <c:v>0</c:v>
                </c:pt>
              </c:strCache>
            </c:strRef>
          </c:tx>
          <c:spPr>
            <a:ln w="38100" cap="rnd">
              <a:solidFill>
                <a:srgbClr val="FF0000"/>
              </a:solidFill>
              <a:round/>
            </a:ln>
            <a:effectLst/>
          </c:spPr>
          <c:marker>
            <c:symbol val="circle"/>
            <c:size val="12"/>
            <c:spPr>
              <a:solidFill>
                <a:srgbClr val="FF0000"/>
              </a:solidFill>
              <a:ln w="25400">
                <a:solidFill>
                  <a:srgbClr val="FF0000"/>
                </a:solidFill>
                <a:round/>
              </a:ln>
              <a:effectLst/>
            </c:spPr>
          </c:marker>
          <c:cat>
            <c:strRef>
              <c:f>'Inc 1'!$Q$138:$Q$149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1'!$F$119:$F$130</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C711-4998-B019-74B7EF3B3F0A}"/>
            </c:ext>
          </c:extLst>
        </c:ser>
        <c:ser>
          <c:idx val="1"/>
          <c:order val="1"/>
          <c:tx>
            <c:strRef>
              <c:f>'Inc 1'!$E$137</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'Inc 1'!$Q$138:$Q$149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1'!$F$138:$F$149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711-4998-B019-74B7EF3B3F0A}"/>
            </c:ext>
          </c:extLst>
        </c:ser>
        <c:ser>
          <c:idx val="0"/>
          <c:order val="2"/>
          <c:tx>
            <c:strRef>
              <c:f>'Inc 1'!$I$137</c:f>
              <c:strCache>
                <c:ptCount val="1"/>
                <c:pt idx="0">
                  <c:v>-2</c:v>
                </c:pt>
              </c:strCache>
            </c:strRef>
          </c:tx>
          <c:spPr>
            <a:ln w="31750" cap="rnd">
              <a:solidFill>
                <a:srgbClr val="0070C0"/>
              </a:solidFill>
              <a:prstDash val="sysDot"/>
              <a:round/>
            </a:ln>
            <a:effectLst/>
          </c:spPr>
          <c:marker>
            <c:symbol val="triangle"/>
            <c:size val="10"/>
            <c:spPr>
              <a:noFill/>
              <a:ln w="25400">
                <a:solidFill>
                  <a:srgbClr val="0070C0"/>
                </a:solidFill>
                <a:round/>
              </a:ln>
              <a:effectLst/>
            </c:spPr>
          </c:marker>
          <c:cat>
            <c:strRef>
              <c:f>'Inc 1'!$Q$138:$Q$149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1'!$J$138:$J$149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C711-4998-B019-74B7EF3B3F0A}"/>
            </c:ext>
          </c:extLst>
        </c:ser>
        <c:ser>
          <c:idx val="2"/>
          <c:order val="3"/>
          <c:tx>
            <c:strRef>
              <c:f>'Inc 1'!$M$137</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'Inc 1'!$Q$138:$Q$149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1'!$N$138:$N$149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C711-4998-B019-74B7EF3B3F0A}"/>
            </c:ext>
          </c:extLst>
        </c:ser>
        <c:ser>
          <c:idx val="4"/>
          <c:order val="4"/>
          <c:tx>
            <c:strRef>
              <c:f>'Inc 1'!$Q$137</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'Inc 1'!$Q$138:$Q$149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1'!$R$138:$R$149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C711-4998-B019-74B7EF3B3F0A}"/>
            </c:ext>
          </c:extLst>
        </c:ser>
        <c:dLbls>
          <c:showLegendKey val="0"/>
          <c:showVal val="0"/>
          <c:showCatName val="0"/>
          <c:showSerName val="0"/>
          <c:showPercent val="0"/>
          <c:showBubbleSize val="0"/>
        </c:dLbls>
        <c:marker val="1"/>
        <c:smooth val="0"/>
        <c:axId val="354904408"/>
        <c:axId val="354903232"/>
      </c:lineChart>
      <c:catAx>
        <c:axId val="354904408"/>
        <c:scaling>
          <c:orientation val="minMax"/>
        </c:scaling>
        <c:delete val="0"/>
        <c:axPos val="b"/>
        <c:majorGridlines>
          <c:spPr>
            <a:ln w="6350"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small" spc="120" normalizeH="0" baseline="0">
                <a:solidFill>
                  <a:schemeClr val="tx1">
                    <a:lumMod val="65000"/>
                    <a:lumOff val="35000"/>
                  </a:schemeClr>
                </a:solidFill>
                <a:latin typeface="+mn-lt"/>
                <a:ea typeface="+mn-ea"/>
                <a:cs typeface="+mn-cs"/>
              </a:defRPr>
            </a:pPr>
            <a:endParaRPr lang="en-US"/>
          </a:p>
        </c:txPr>
        <c:crossAx val="354903232"/>
        <c:crosses val="autoZero"/>
        <c:auto val="1"/>
        <c:lblAlgn val="ctr"/>
        <c:lblOffset val="100"/>
        <c:noMultiLvlLbl val="0"/>
      </c:catAx>
      <c:valAx>
        <c:axId val="354903232"/>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54904408"/>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00" cap="small" baseline="0"/>
      </a:pPr>
      <a:endParaRPr lang="en-US"/>
    </a:p>
  </c:txPr>
  <c:printSettings>
    <c:headerFooter/>
    <c:pageMargins b="0.75" l="0.7" r="0.7" t="0.75" header="0.3" footer="0.3"/>
    <c:pageSetup orientation="landscape" horizontalDpi="0"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20" b="1" i="0" u="none" strike="noStrike" kern="1200" spc="0" baseline="0">
                <a:solidFill>
                  <a:schemeClr val="tx1">
                    <a:lumMod val="75000"/>
                    <a:lumOff val="25000"/>
                  </a:schemeClr>
                </a:solidFill>
                <a:latin typeface="+mn-lt"/>
                <a:ea typeface="+mn-ea"/>
                <a:cs typeface="+mn-cs"/>
              </a:defRPr>
            </a:pPr>
            <a:r>
              <a:rPr lang="en-US" sz="1820" b="1" baseline="0">
                <a:solidFill>
                  <a:schemeClr val="tx1">
                    <a:lumMod val="75000"/>
                    <a:lumOff val="25000"/>
                  </a:schemeClr>
                </a:solidFill>
              </a:rPr>
              <a:t>YEAR-END INCOME TRENDS</a:t>
            </a:r>
          </a:p>
        </c:rich>
      </c:tx>
      <c:layout>
        <c:manualLayout>
          <c:xMode val="edge"/>
          <c:yMode val="edge"/>
          <c:x val="0.26959855284732931"/>
          <c:y val="3.1417594896079371E-2"/>
        </c:manualLayout>
      </c:layout>
      <c:overlay val="0"/>
      <c:spPr>
        <a:noFill/>
        <a:ln>
          <a:noFill/>
        </a:ln>
        <a:effectLst/>
      </c:spPr>
    </c:title>
    <c:autoTitleDeleted val="0"/>
    <c:plotArea>
      <c:layout/>
      <c:barChart>
        <c:barDir val="col"/>
        <c:grouping val="clustered"/>
        <c:varyColors val="0"/>
        <c:ser>
          <c:idx val="1"/>
          <c:order val="0"/>
          <c:tx>
            <c:strRef>
              <c:f>'Inc 1'!$U$118</c:f>
              <c:strCache>
                <c:ptCount val="1"/>
                <c:pt idx="0">
                  <c:v>Year-End 
Income</c:v>
                </c:pt>
              </c:strCache>
            </c:strRef>
          </c:tx>
          <c:spPr>
            <a:solidFill>
              <a:schemeClr val="accent2">
                <a:lumMod val="75000"/>
              </a:schemeClr>
            </a:solidFill>
            <a:ln w="1905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AC29-4C0F-900D-9A6F733503A2}"/>
              </c:ext>
            </c:extLst>
          </c:dPt>
          <c:cat>
            <c:numRef>
              <c:f>'Inc 1'!$T$119:$T$123</c:f>
              <c:numCache>
                <c:formatCode>General</c:formatCode>
                <c:ptCount val="5"/>
                <c:pt idx="0">
                  <c:v>-4</c:v>
                </c:pt>
                <c:pt idx="1">
                  <c:v>-3</c:v>
                </c:pt>
                <c:pt idx="2">
                  <c:v>-2</c:v>
                </c:pt>
                <c:pt idx="3">
                  <c:v>-1</c:v>
                </c:pt>
                <c:pt idx="4">
                  <c:v>0</c:v>
                </c:pt>
              </c:numCache>
            </c:numRef>
          </c:cat>
          <c:val>
            <c:numRef>
              <c:f>'Inc 1'!$U$119:$U$123</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AC29-4C0F-900D-9A6F733503A2}"/>
            </c:ext>
          </c:extLst>
        </c:ser>
        <c:dLbls>
          <c:showLegendKey val="0"/>
          <c:showVal val="0"/>
          <c:showCatName val="0"/>
          <c:showSerName val="0"/>
          <c:showPercent val="0"/>
          <c:showBubbleSize val="0"/>
        </c:dLbls>
        <c:gapWidth val="150"/>
        <c:axId val="354904800"/>
        <c:axId val="354905192"/>
      </c:barChart>
      <c:catAx>
        <c:axId val="354904800"/>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54905192"/>
        <c:crosses val="autoZero"/>
        <c:auto val="1"/>
        <c:lblAlgn val="ctr"/>
        <c:lblOffset val="100"/>
        <c:noMultiLvlLbl val="0"/>
      </c:catAx>
      <c:valAx>
        <c:axId val="354905192"/>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350" b="1" i="0" u="none" strike="noStrike" kern="1200" baseline="0">
                <a:solidFill>
                  <a:schemeClr val="tx1">
                    <a:lumMod val="65000"/>
                    <a:lumOff val="35000"/>
                  </a:schemeClr>
                </a:solidFill>
                <a:latin typeface="+mn-lt"/>
                <a:ea typeface="+mn-ea"/>
                <a:cs typeface="+mn-cs"/>
              </a:defRPr>
            </a:pPr>
            <a:endParaRPr lang="en-US"/>
          </a:p>
        </c:txPr>
        <c:crossAx val="354904800"/>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50" b="0" i="0" u="none" strike="noStrike" kern="1200" cap="small"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spc="0" baseline="0">
                <a:solidFill>
                  <a:schemeClr val="tx1">
                    <a:lumMod val="75000"/>
                    <a:lumOff val="25000"/>
                  </a:schemeClr>
                </a:solidFill>
                <a:latin typeface="+mn-lt"/>
                <a:ea typeface="+mn-ea"/>
                <a:cs typeface="+mn-cs"/>
              </a:defRPr>
            </a:pPr>
            <a:r>
              <a:rPr lang="en-US" sz="1900" b="1">
                <a:solidFill>
                  <a:schemeClr val="tx1">
                    <a:lumMod val="75000"/>
                    <a:lumOff val="25000"/>
                  </a:schemeClr>
                </a:solidFill>
              </a:rPr>
              <a:t>CURRENT</a:t>
            </a:r>
            <a:r>
              <a:rPr lang="en-US" sz="1900" b="1" baseline="0">
                <a:solidFill>
                  <a:schemeClr val="tx1">
                    <a:lumMod val="75000"/>
                    <a:lumOff val="25000"/>
                  </a:schemeClr>
                </a:solidFill>
              </a:rPr>
              <a:t> </a:t>
            </a:r>
            <a:r>
              <a:rPr lang="en-US" sz="1900" b="1">
                <a:solidFill>
                  <a:schemeClr val="tx1">
                    <a:lumMod val="75000"/>
                    <a:lumOff val="25000"/>
                  </a:schemeClr>
                </a:solidFill>
              </a:rPr>
              <a:t>YEAR-END FORECAST</a:t>
            </a:r>
          </a:p>
        </c:rich>
      </c:tx>
      <c:layout>
        <c:manualLayout>
          <c:xMode val="edge"/>
          <c:yMode val="edge"/>
          <c:x val="0.32184079327640097"/>
          <c:y val="2.7521106738553819E-2"/>
        </c:manualLayout>
      </c:layout>
      <c:overlay val="0"/>
      <c:spPr>
        <a:noFill/>
        <a:ln>
          <a:noFill/>
        </a:ln>
        <a:effectLst/>
      </c:spPr>
      <c:txPr>
        <a:bodyPr rot="0" spcFirstLastPara="1" vertOverflow="ellipsis" vert="horz" wrap="square" anchor="ctr" anchorCtr="1"/>
        <a:lstStyle/>
        <a:p>
          <a:pPr>
            <a:defRPr sz="19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1"/>
          <c:order val="0"/>
          <c:tx>
            <c:strRef>
              <c:f>'Inc 1'!$K$117</c:f>
              <c:strCache>
                <c:ptCount val="1"/>
                <c:pt idx="0">
                  <c:v>4-Yr Based Forecast</c:v>
                </c:pt>
              </c:strCache>
            </c:strRef>
          </c:tx>
          <c:spPr>
            <a:ln w="44450" cap="rnd">
              <a:solidFill>
                <a:schemeClr val="accent5"/>
              </a:solidFill>
              <a:round/>
            </a:ln>
            <a:effectLst/>
          </c:spPr>
          <c:marker>
            <c:symbol val="none"/>
          </c:marker>
          <c:cat>
            <c:strRef>
              <c:f>'Inc 1'!$K$119:$K$130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1'!$O$119:$O$130</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BFE7-4CB4-AD57-D3E7C51B01C8}"/>
            </c:ext>
          </c:extLst>
        </c:ser>
        <c:ser>
          <c:idx val="0"/>
          <c:order val="1"/>
          <c:tx>
            <c:strRef>
              <c:f>'Inc 1'!$E$117</c:f>
              <c:strCache>
                <c:ptCount val="1"/>
                <c:pt idx="0">
                  <c:v>1-Yr Based Forecast</c:v>
                </c:pt>
              </c:strCache>
            </c:strRef>
          </c:tx>
          <c:spPr>
            <a:ln w="44450" cap="rnd">
              <a:solidFill>
                <a:schemeClr val="accent6"/>
              </a:solidFill>
              <a:round/>
            </a:ln>
            <a:effectLst/>
          </c:spPr>
          <c:marker>
            <c:symbol val="none"/>
          </c:marker>
          <c:cat>
            <c:strRef>
              <c:f>'Inc 1'!$K$119:$K$130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1'!$I$119:$I$130</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BFE7-4CB4-AD57-D3E7C51B01C8}"/>
            </c:ext>
          </c:extLst>
        </c:ser>
        <c:ser>
          <c:idx val="2"/>
          <c:order val="2"/>
          <c:tx>
            <c:v>Average</c:v>
          </c:tx>
          <c:spPr>
            <a:ln w="38100" cap="rnd">
              <a:solidFill>
                <a:schemeClr val="accent4">
                  <a:lumMod val="75000"/>
                </a:schemeClr>
              </a:solidFill>
              <a:prstDash val="sysDash"/>
              <a:round/>
            </a:ln>
            <a:effectLst/>
          </c:spPr>
          <c:marker>
            <c:symbol val="none"/>
          </c:marker>
          <c:cat>
            <c:strRef>
              <c:f>'Inc 1'!$K$119:$K$130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1'!$Q$119:$Q$130</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BFE7-4CB4-AD57-D3E7C51B01C8}"/>
            </c:ext>
          </c:extLst>
        </c:ser>
        <c:dLbls>
          <c:showLegendKey val="0"/>
          <c:showVal val="0"/>
          <c:showCatName val="0"/>
          <c:showSerName val="0"/>
          <c:showPercent val="0"/>
          <c:showBubbleSize val="0"/>
        </c:dLbls>
        <c:smooth val="0"/>
        <c:axId val="354906368"/>
        <c:axId val="354899704"/>
      </c:lineChart>
      <c:catAx>
        <c:axId val="354906368"/>
        <c:scaling>
          <c:orientation val="minMax"/>
        </c:scaling>
        <c:delete val="0"/>
        <c:axPos val="b"/>
        <c:numFmt formatCode="&quot;$&quot;#,##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899704"/>
        <c:crosses val="autoZero"/>
        <c:auto val="1"/>
        <c:lblAlgn val="ctr"/>
        <c:lblOffset val="100"/>
        <c:noMultiLvlLbl val="0"/>
      </c:catAx>
      <c:valAx>
        <c:axId val="354899704"/>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50" b="1" i="0" u="none" strike="noStrike" kern="1200" baseline="0">
                <a:solidFill>
                  <a:schemeClr val="tx1">
                    <a:lumMod val="65000"/>
                    <a:lumOff val="35000"/>
                  </a:schemeClr>
                </a:solidFill>
                <a:latin typeface="+mn-lt"/>
                <a:ea typeface="+mn-ea"/>
                <a:cs typeface="+mn-cs"/>
              </a:defRPr>
            </a:pPr>
            <a:endParaRPr lang="en-US"/>
          </a:p>
        </c:txPr>
        <c:crossAx val="354906368"/>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50" b="0" i="0" u="none" strike="noStrike" kern="1200" cap="small"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 INCOME</a:t>
            </a:r>
          </a:p>
        </c:rich>
      </c:tx>
      <c:layout>
        <c:manualLayout>
          <c:xMode val="edge"/>
          <c:yMode val="edge"/>
          <c:x val="0.40045969559694089"/>
          <c:y val="1.1878262659065544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'Inc 1'!$B$156</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'Inc 1'!$B$119:$B$130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1'!$B$157:$B$168</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3C41-4993-B0D9-D73905608CF7}"/>
            </c:ext>
          </c:extLst>
        </c:ser>
        <c:ser>
          <c:idx val="1"/>
          <c:order val="1"/>
          <c:tx>
            <c:strRef>
              <c:f>'Inc 1'!$C$156</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'Inc 1'!$B$119:$B$130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1'!$C$157:$C$168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C41-4993-B0D9-D73905608CF7}"/>
            </c:ext>
          </c:extLst>
        </c:ser>
        <c:ser>
          <c:idx val="2"/>
          <c:order val="2"/>
          <c:tx>
            <c:strRef>
              <c:f>'Inc 1'!$D$156</c:f>
              <c:strCache>
                <c:ptCount val="1"/>
                <c:pt idx="0">
                  <c:v>-2</c:v>
                </c:pt>
              </c:strCache>
            </c:strRef>
          </c:tx>
          <c:spPr>
            <a:ln w="31750" cap="rnd">
              <a:solidFill>
                <a:srgbClr val="0070C0"/>
              </a:solidFill>
              <a:prstDash val="sysDot"/>
              <a:round/>
            </a:ln>
            <a:effectLst/>
          </c:spPr>
          <c:marker>
            <c:symbol val="triangle"/>
            <c:size val="10"/>
            <c:spPr>
              <a:noFill/>
              <a:ln w="25400">
                <a:solidFill>
                  <a:srgbClr val="0070C0">
                    <a:alpha val="97000"/>
                  </a:srgbClr>
                </a:solidFill>
              </a:ln>
              <a:effectLst/>
            </c:spPr>
          </c:marker>
          <c:cat>
            <c:strRef>
              <c:f>'Inc 1'!$B$119:$B$130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1'!$D$157:$D$168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C41-4993-B0D9-D73905608CF7}"/>
            </c:ext>
          </c:extLst>
        </c:ser>
        <c:ser>
          <c:idx val="3"/>
          <c:order val="3"/>
          <c:tx>
            <c:strRef>
              <c:f>'Inc 1'!$E$156</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'Inc 1'!$B$119:$B$130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1'!$E$157:$E$168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C41-4993-B0D9-D73905608CF7}"/>
            </c:ext>
          </c:extLst>
        </c:ser>
        <c:ser>
          <c:idx val="4"/>
          <c:order val="4"/>
          <c:tx>
            <c:strRef>
              <c:f>'Inc 1'!$F$156</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'Inc 1'!$B$119:$B$130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1'!$F$157:$F$168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C41-4993-B0D9-D73905608CF7}"/>
            </c:ext>
          </c:extLst>
        </c:ser>
        <c:dLbls>
          <c:showLegendKey val="0"/>
          <c:showVal val="0"/>
          <c:showCatName val="0"/>
          <c:showSerName val="0"/>
          <c:showPercent val="0"/>
          <c:showBubbleSize val="0"/>
        </c:dLbls>
        <c:marker val="1"/>
        <c:smooth val="0"/>
        <c:axId val="365402320"/>
        <c:axId val="365410944"/>
      </c:lineChart>
      <c:catAx>
        <c:axId val="365402320"/>
        <c:scaling>
          <c:orientation val="minMax"/>
        </c:scaling>
        <c:delete val="0"/>
        <c:axPos val="b"/>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10944"/>
        <c:crosses val="autoZero"/>
        <c:auto val="1"/>
        <c:lblAlgn val="ctr"/>
        <c:lblOffset val="100"/>
        <c:noMultiLvlLbl val="0"/>
      </c:catAx>
      <c:valAx>
        <c:axId val="365410944"/>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5402320"/>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b="1" cap="all" baseline="0">
                <a:solidFill>
                  <a:schemeClr val="tx1">
                    <a:lumMod val="75000"/>
                    <a:lumOff val="25000"/>
                  </a:schemeClr>
                </a:solidFill>
              </a:rPr>
              <a:t>Income by Month</a:t>
            </a:r>
          </a:p>
        </c:rich>
      </c:tx>
      <c:layout>
        <c:manualLayout>
          <c:xMode val="edge"/>
          <c:yMode val="edge"/>
          <c:x val="0.40923573045914058"/>
          <c:y val="3.1351417958686685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'Inc 2'!$E$118</c:f>
              <c:strCache>
                <c:ptCount val="1"/>
                <c:pt idx="0">
                  <c:v>0</c:v>
                </c:pt>
              </c:strCache>
            </c:strRef>
          </c:tx>
          <c:spPr>
            <a:ln w="38100" cap="rnd">
              <a:solidFill>
                <a:srgbClr val="FF0000"/>
              </a:solidFill>
              <a:round/>
            </a:ln>
            <a:effectLst/>
          </c:spPr>
          <c:marker>
            <c:symbol val="circle"/>
            <c:size val="12"/>
            <c:spPr>
              <a:solidFill>
                <a:srgbClr val="FF0000"/>
              </a:solidFill>
              <a:ln w="25400">
                <a:solidFill>
                  <a:srgbClr val="FF0000"/>
                </a:solidFill>
                <a:round/>
              </a:ln>
              <a:effectLst/>
            </c:spPr>
          </c:marker>
          <c:cat>
            <c:strRef>
              <c:f>'Inc 2'!$Q$138:$Q$149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2'!$F$119:$F$130</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1A41-49FE-A0B0-20907D1C0383}"/>
            </c:ext>
          </c:extLst>
        </c:ser>
        <c:ser>
          <c:idx val="1"/>
          <c:order val="1"/>
          <c:tx>
            <c:strRef>
              <c:f>'Inc 2'!$E$137</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'Inc 2'!$Q$138:$Q$149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2'!$F$138:$F$149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A41-49FE-A0B0-20907D1C0383}"/>
            </c:ext>
          </c:extLst>
        </c:ser>
        <c:ser>
          <c:idx val="0"/>
          <c:order val="2"/>
          <c:tx>
            <c:strRef>
              <c:f>'Inc 2'!$I$137</c:f>
              <c:strCache>
                <c:ptCount val="1"/>
                <c:pt idx="0">
                  <c:v>-2</c:v>
                </c:pt>
              </c:strCache>
            </c:strRef>
          </c:tx>
          <c:spPr>
            <a:ln w="31750" cap="rnd">
              <a:solidFill>
                <a:srgbClr val="0070C0"/>
              </a:solidFill>
              <a:prstDash val="sysDot"/>
              <a:round/>
            </a:ln>
            <a:effectLst/>
          </c:spPr>
          <c:marker>
            <c:symbol val="triangle"/>
            <c:size val="10"/>
            <c:spPr>
              <a:noFill/>
              <a:ln w="25400">
                <a:solidFill>
                  <a:srgbClr val="0070C0"/>
                </a:solidFill>
                <a:round/>
              </a:ln>
              <a:effectLst/>
            </c:spPr>
          </c:marker>
          <c:cat>
            <c:strRef>
              <c:f>'Inc 2'!$Q$138:$Q$149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2'!$J$138:$J$149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A41-49FE-A0B0-20907D1C0383}"/>
            </c:ext>
          </c:extLst>
        </c:ser>
        <c:ser>
          <c:idx val="2"/>
          <c:order val="3"/>
          <c:tx>
            <c:strRef>
              <c:f>'Inc 2'!$M$137</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'Inc 2'!$Q$138:$Q$149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2'!$N$138:$N$149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A41-49FE-A0B0-20907D1C0383}"/>
            </c:ext>
          </c:extLst>
        </c:ser>
        <c:ser>
          <c:idx val="4"/>
          <c:order val="4"/>
          <c:tx>
            <c:strRef>
              <c:f>'Inc 2'!$Q$137</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'Inc 2'!$Q$138:$Q$149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2'!$R$138:$R$149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A41-49FE-A0B0-20907D1C0383}"/>
            </c:ext>
          </c:extLst>
        </c:ser>
        <c:dLbls>
          <c:showLegendKey val="0"/>
          <c:showVal val="0"/>
          <c:showCatName val="0"/>
          <c:showSerName val="0"/>
          <c:showPercent val="0"/>
          <c:showBubbleSize val="0"/>
        </c:dLbls>
        <c:marker val="1"/>
        <c:smooth val="0"/>
        <c:axId val="365404280"/>
        <c:axId val="365402712"/>
      </c:lineChart>
      <c:catAx>
        <c:axId val="365404280"/>
        <c:scaling>
          <c:orientation val="minMax"/>
        </c:scaling>
        <c:delete val="0"/>
        <c:axPos val="b"/>
        <c:majorGridlines>
          <c:spPr>
            <a:ln w="6350"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small" spc="120" normalizeH="0" baseline="0">
                <a:solidFill>
                  <a:schemeClr val="tx1">
                    <a:lumMod val="65000"/>
                    <a:lumOff val="35000"/>
                  </a:schemeClr>
                </a:solidFill>
                <a:latin typeface="+mn-lt"/>
                <a:ea typeface="+mn-ea"/>
                <a:cs typeface="+mn-cs"/>
              </a:defRPr>
            </a:pPr>
            <a:endParaRPr lang="en-US"/>
          </a:p>
        </c:txPr>
        <c:crossAx val="365402712"/>
        <c:crosses val="autoZero"/>
        <c:auto val="1"/>
        <c:lblAlgn val="ctr"/>
        <c:lblOffset val="100"/>
        <c:noMultiLvlLbl val="0"/>
      </c:catAx>
      <c:valAx>
        <c:axId val="365402712"/>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5404280"/>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00" cap="small" baseline="0"/>
      </a:pPr>
      <a:endParaRPr lang="en-US"/>
    </a:p>
  </c:txPr>
  <c:printSettings>
    <c:headerFooter/>
    <c:pageMargins b="0.75" l="0.7" r="0.7" t="0.75" header="0.3" footer="0.3"/>
    <c:pageSetup orientation="landscape" horizontalDpi="0"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20" b="1" i="0" u="none" strike="noStrike" kern="1200" spc="0" baseline="0">
                <a:solidFill>
                  <a:schemeClr val="tx1">
                    <a:lumMod val="75000"/>
                    <a:lumOff val="25000"/>
                  </a:schemeClr>
                </a:solidFill>
                <a:latin typeface="+mn-lt"/>
                <a:ea typeface="+mn-ea"/>
                <a:cs typeface="+mn-cs"/>
              </a:defRPr>
            </a:pPr>
            <a:r>
              <a:rPr lang="en-US" sz="1820" b="1" baseline="0">
                <a:solidFill>
                  <a:schemeClr val="tx1">
                    <a:lumMod val="75000"/>
                    <a:lumOff val="25000"/>
                  </a:schemeClr>
                </a:solidFill>
              </a:rPr>
              <a:t>YEAR-END INCOME TRENDS</a:t>
            </a:r>
          </a:p>
        </c:rich>
      </c:tx>
      <c:layout>
        <c:manualLayout>
          <c:xMode val="edge"/>
          <c:yMode val="edge"/>
          <c:x val="0.26959855284732931"/>
          <c:y val="3.1417594896079371E-2"/>
        </c:manualLayout>
      </c:layout>
      <c:overlay val="0"/>
      <c:spPr>
        <a:noFill/>
        <a:ln>
          <a:noFill/>
        </a:ln>
        <a:effectLst/>
      </c:spPr>
    </c:title>
    <c:autoTitleDeleted val="0"/>
    <c:plotArea>
      <c:layout/>
      <c:barChart>
        <c:barDir val="col"/>
        <c:grouping val="clustered"/>
        <c:varyColors val="0"/>
        <c:ser>
          <c:idx val="1"/>
          <c:order val="0"/>
          <c:tx>
            <c:strRef>
              <c:f>'Inc 2'!$U$118</c:f>
              <c:strCache>
                <c:ptCount val="1"/>
                <c:pt idx="0">
                  <c:v>Year-End 
Income</c:v>
                </c:pt>
              </c:strCache>
            </c:strRef>
          </c:tx>
          <c:spPr>
            <a:solidFill>
              <a:schemeClr val="accent2">
                <a:lumMod val="75000"/>
              </a:schemeClr>
            </a:solidFill>
            <a:ln w="1905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6FFD-412B-883C-E78F75957518}"/>
              </c:ext>
            </c:extLst>
          </c:dPt>
          <c:cat>
            <c:numRef>
              <c:f>'Inc 2'!$T$119:$T$123</c:f>
              <c:numCache>
                <c:formatCode>General</c:formatCode>
                <c:ptCount val="5"/>
                <c:pt idx="0">
                  <c:v>-4</c:v>
                </c:pt>
                <c:pt idx="1">
                  <c:v>-3</c:v>
                </c:pt>
                <c:pt idx="2">
                  <c:v>-2</c:v>
                </c:pt>
                <c:pt idx="3">
                  <c:v>-1</c:v>
                </c:pt>
                <c:pt idx="4">
                  <c:v>0</c:v>
                </c:pt>
              </c:numCache>
            </c:numRef>
          </c:cat>
          <c:val>
            <c:numRef>
              <c:f>'Inc 2'!$U$119:$U$123</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6FFD-412B-883C-E78F75957518}"/>
            </c:ext>
          </c:extLst>
        </c:ser>
        <c:dLbls>
          <c:showLegendKey val="0"/>
          <c:showVal val="0"/>
          <c:showCatName val="0"/>
          <c:showSerName val="0"/>
          <c:showPercent val="0"/>
          <c:showBubbleSize val="0"/>
        </c:dLbls>
        <c:gapWidth val="150"/>
        <c:axId val="365401928"/>
        <c:axId val="365412904"/>
      </c:barChart>
      <c:catAx>
        <c:axId val="36540192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65412904"/>
        <c:crosses val="autoZero"/>
        <c:auto val="1"/>
        <c:lblAlgn val="ctr"/>
        <c:lblOffset val="100"/>
        <c:noMultiLvlLbl val="0"/>
      </c:catAx>
      <c:valAx>
        <c:axId val="365412904"/>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350" b="1" i="0" u="none" strike="noStrike" kern="1200" baseline="0">
                <a:solidFill>
                  <a:schemeClr val="tx1">
                    <a:lumMod val="65000"/>
                    <a:lumOff val="35000"/>
                  </a:schemeClr>
                </a:solidFill>
                <a:latin typeface="+mn-lt"/>
                <a:ea typeface="+mn-ea"/>
                <a:cs typeface="+mn-cs"/>
              </a:defRPr>
            </a:pPr>
            <a:endParaRPr lang="en-US"/>
          </a:p>
        </c:txPr>
        <c:crossAx val="36540192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50" b="0" i="0" u="none" strike="noStrike" kern="1200" cap="small"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spc="0" baseline="0">
                <a:solidFill>
                  <a:schemeClr val="tx1">
                    <a:lumMod val="75000"/>
                    <a:lumOff val="25000"/>
                  </a:schemeClr>
                </a:solidFill>
                <a:latin typeface="+mn-lt"/>
                <a:ea typeface="+mn-ea"/>
                <a:cs typeface="+mn-cs"/>
              </a:defRPr>
            </a:pPr>
            <a:r>
              <a:rPr lang="en-US" sz="1900" b="1">
                <a:solidFill>
                  <a:schemeClr val="tx1">
                    <a:lumMod val="75000"/>
                    <a:lumOff val="25000"/>
                  </a:schemeClr>
                </a:solidFill>
              </a:rPr>
              <a:t>CURRENT</a:t>
            </a:r>
            <a:r>
              <a:rPr lang="en-US" sz="1900" b="1" baseline="0">
                <a:solidFill>
                  <a:schemeClr val="tx1">
                    <a:lumMod val="75000"/>
                    <a:lumOff val="25000"/>
                  </a:schemeClr>
                </a:solidFill>
              </a:rPr>
              <a:t> </a:t>
            </a:r>
            <a:r>
              <a:rPr lang="en-US" sz="1900" b="1">
                <a:solidFill>
                  <a:schemeClr val="tx1">
                    <a:lumMod val="75000"/>
                    <a:lumOff val="25000"/>
                  </a:schemeClr>
                </a:solidFill>
              </a:rPr>
              <a:t>YEAR-END FORECAST</a:t>
            </a:r>
          </a:p>
        </c:rich>
      </c:tx>
      <c:layout>
        <c:manualLayout>
          <c:xMode val="edge"/>
          <c:yMode val="edge"/>
          <c:x val="0.32184079327640097"/>
          <c:y val="2.7521106738553819E-2"/>
        </c:manualLayout>
      </c:layout>
      <c:overlay val="0"/>
      <c:spPr>
        <a:noFill/>
        <a:ln>
          <a:noFill/>
        </a:ln>
        <a:effectLst/>
      </c:spPr>
      <c:txPr>
        <a:bodyPr rot="0" spcFirstLastPara="1" vertOverflow="ellipsis" vert="horz" wrap="square" anchor="ctr" anchorCtr="1"/>
        <a:lstStyle/>
        <a:p>
          <a:pPr>
            <a:defRPr sz="19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1"/>
          <c:order val="0"/>
          <c:tx>
            <c:strRef>
              <c:f>'Inc 2'!$K$117</c:f>
              <c:strCache>
                <c:ptCount val="1"/>
                <c:pt idx="0">
                  <c:v>4-Yr Based Forecast</c:v>
                </c:pt>
              </c:strCache>
            </c:strRef>
          </c:tx>
          <c:spPr>
            <a:ln w="44450" cap="rnd">
              <a:solidFill>
                <a:schemeClr val="accent5"/>
              </a:solidFill>
              <a:round/>
            </a:ln>
            <a:effectLst/>
          </c:spPr>
          <c:marker>
            <c:symbol val="none"/>
          </c:marker>
          <c:cat>
            <c:strRef>
              <c:f>'Inc 2'!$K$119:$K$130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2'!$O$119:$O$130</c:f>
              <c:numCache>
                <c:formatCode>"$"\ #,##0.0,\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0EC0-496B-95D8-7B3C864D18B2}"/>
            </c:ext>
          </c:extLst>
        </c:ser>
        <c:ser>
          <c:idx val="0"/>
          <c:order val="1"/>
          <c:tx>
            <c:strRef>
              <c:f>'Inc 2'!$E$117</c:f>
              <c:strCache>
                <c:ptCount val="1"/>
                <c:pt idx="0">
                  <c:v>1-Yr Based Forecast</c:v>
                </c:pt>
              </c:strCache>
            </c:strRef>
          </c:tx>
          <c:spPr>
            <a:ln w="44450" cap="rnd">
              <a:solidFill>
                <a:schemeClr val="accent6"/>
              </a:solidFill>
              <a:round/>
            </a:ln>
            <a:effectLst/>
          </c:spPr>
          <c:marker>
            <c:symbol val="none"/>
          </c:marker>
          <c:cat>
            <c:strRef>
              <c:f>'Inc 2'!$K$119:$K$130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2'!$I$119:$I$130</c:f>
              <c:numCache>
                <c:formatCode>"$"\ #,##0.0,\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0EC0-496B-95D8-7B3C864D18B2}"/>
            </c:ext>
          </c:extLst>
        </c:ser>
        <c:ser>
          <c:idx val="2"/>
          <c:order val="2"/>
          <c:tx>
            <c:v>Average</c:v>
          </c:tx>
          <c:spPr>
            <a:ln w="38100" cap="rnd">
              <a:solidFill>
                <a:schemeClr val="accent4">
                  <a:lumMod val="75000"/>
                </a:schemeClr>
              </a:solidFill>
              <a:prstDash val="sysDash"/>
              <a:round/>
            </a:ln>
            <a:effectLst/>
          </c:spPr>
          <c:marker>
            <c:symbol val="none"/>
          </c:marker>
          <c:cat>
            <c:strRef>
              <c:f>'Inc 2'!$K$119:$K$130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2'!$Q$119:$Q$130</c:f>
              <c:numCache>
                <c:formatCode>"$"\ #,##0.0,\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0EC0-496B-95D8-7B3C864D18B2}"/>
            </c:ext>
          </c:extLst>
        </c:ser>
        <c:dLbls>
          <c:showLegendKey val="0"/>
          <c:showVal val="0"/>
          <c:showCatName val="0"/>
          <c:showSerName val="0"/>
          <c:showPercent val="0"/>
          <c:showBubbleSize val="0"/>
        </c:dLbls>
        <c:smooth val="0"/>
        <c:axId val="365410552"/>
        <c:axId val="365405848"/>
      </c:lineChart>
      <c:catAx>
        <c:axId val="365410552"/>
        <c:scaling>
          <c:orientation val="minMax"/>
        </c:scaling>
        <c:delete val="0"/>
        <c:axPos val="b"/>
        <c:numFmt formatCode="&quot;$&quot;#,##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05848"/>
        <c:crosses val="autoZero"/>
        <c:auto val="1"/>
        <c:lblAlgn val="ctr"/>
        <c:lblOffset val="100"/>
        <c:noMultiLvlLbl val="0"/>
      </c:catAx>
      <c:valAx>
        <c:axId val="365405848"/>
        <c:scaling>
          <c:orientation val="minMax"/>
        </c:scaling>
        <c:delete val="0"/>
        <c:axPos val="l"/>
        <c:majorGridlines>
          <c:spPr>
            <a:ln w="6350" cap="flat" cmpd="sng" algn="ctr">
              <a:solidFill>
                <a:schemeClr val="tx1"/>
              </a:solidFill>
              <a:round/>
            </a:ln>
            <a:effectLst/>
          </c:spPr>
        </c:majorGridlines>
        <c:numFmt formatCode="&quot;$&quot;\ #,##0.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50" b="1" i="0" u="none" strike="noStrike" kern="1200" baseline="0">
                <a:solidFill>
                  <a:schemeClr val="tx1">
                    <a:lumMod val="65000"/>
                    <a:lumOff val="35000"/>
                  </a:schemeClr>
                </a:solidFill>
                <a:latin typeface="+mn-lt"/>
                <a:ea typeface="+mn-ea"/>
                <a:cs typeface="+mn-cs"/>
              </a:defRPr>
            </a:pPr>
            <a:endParaRPr lang="en-US"/>
          </a:p>
        </c:txPr>
        <c:crossAx val="365410552"/>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50" b="0" i="0" u="none" strike="noStrike" kern="1200" cap="small"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 INCOME</a:t>
            </a:r>
          </a:p>
        </c:rich>
      </c:tx>
      <c:layout>
        <c:manualLayout>
          <c:xMode val="edge"/>
          <c:yMode val="edge"/>
          <c:x val="0.40045969559694089"/>
          <c:y val="1.1878262659065544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'Inc 2'!$B$156</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'Inc 2'!$B$119:$B$130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2'!$B$157:$B$168</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2F86-486D-AF7F-B26E568C865D}"/>
            </c:ext>
          </c:extLst>
        </c:ser>
        <c:ser>
          <c:idx val="1"/>
          <c:order val="1"/>
          <c:tx>
            <c:strRef>
              <c:f>'Inc 2'!$C$156</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'Inc 2'!$B$119:$B$130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2'!$C$157:$C$168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F86-486D-AF7F-B26E568C865D}"/>
            </c:ext>
          </c:extLst>
        </c:ser>
        <c:ser>
          <c:idx val="2"/>
          <c:order val="2"/>
          <c:tx>
            <c:strRef>
              <c:f>'Inc 2'!$D$156</c:f>
              <c:strCache>
                <c:ptCount val="1"/>
                <c:pt idx="0">
                  <c:v>-2</c:v>
                </c:pt>
              </c:strCache>
            </c:strRef>
          </c:tx>
          <c:spPr>
            <a:ln w="31750" cap="rnd">
              <a:solidFill>
                <a:srgbClr val="0070C0"/>
              </a:solidFill>
              <a:prstDash val="sysDot"/>
              <a:round/>
            </a:ln>
            <a:effectLst/>
          </c:spPr>
          <c:marker>
            <c:symbol val="triangle"/>
            <c:size val="10"/>
            <c:spPr>
              <a:noFill/>
              <a:ln w="25400">
                <a:solidFill>
                  <a:srgbClr val="0070C0">
                    <a:alpha val="97000"/>
                  </a:srgbClr>
                </a:solidFill>
              </a:ln>
              <a:effectLst/>
            </c:spPr>
          </c:marker>
          <c:cat>
            <c:strRef>
              <c:f>'Inc 2'!$B$119:$B$130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2'!$D$157:$D$168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F86-486D-AF7F-B26E568C865D}"/>
            </c:ext>
          </c:extLst>
        </c:ser>
        <c:ser>
          <c:idx val="3"/>
          <c:order val="3"/>
          <c:tx>
            <c:strRef>
              <c:f>'Inc 2'!$E$156</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'Inc 2'!$B$119:$B$130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2'!$E$157:$E$168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F86-486D-AF7F-B26E568C865D}"/>
            </c:ext>
          </c:extLst>
        </c:ser>
        <c:ser>
          <c:idx val="4"/>
          <c:order val="4"/>
          <c:tx>
            <c:strRef>
              <c:f>'Inc 2'!$F$156</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'Inc 2'!$B$119:$B$130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2'!$F$157:$F$168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F86-486D-AF7F-B26E568C865D}"/>
            </c:ext>
          </c:extLst>
        </c:ser>
        <c:dLbls>
          <c:showLegendKey val="0"/>
          <c:showVal val="0"/>
          <c:showCatName val="0"/>
          <c:showSerName val="0"/>
          <c:showPercent val="0"/>
          <c:showBubbleSize val="0"/>
        </c:dLbls>
        <c:marker val="1"/>
        <c:smooth val="0"/>
        <c:axId val="365410160"/>
        <c:axId val="365403104"/>
      </c:lineChart>
      <c:catAx>
        <c:axId val="365410160"/>
        <c:scaling>
          <c:orientation val="minMax"/>
        </c:scaling>
        <c:delete val="0"/>
        <c:axPos val="b"/>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03104"/>
        <c:crosses val="autoZero"/>
        <c:auto val="1"/>
        <c:lblAlgn val="ctr"/>
        <c:lblOffset val="100"/>
        <c:noMultiLvlLbl val="0"/>
      </c:catAx>
      <c:valAx>
        <c:axId val="365403104"/>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5410160"/>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b="1" cap="all" baseline="0">
                <a:solidFill>
                  <a:schemeClr val="tx1">
                    <a:lumMod val="75000"/>
                    <a:lumOff val="25000"/>
                  </a:schemeClr>
                </a:solidFill>
              </a:rPr>
              <a:t>Income by Month</a:t>
            </a:r>
          </a:p>
        </c:rich>
      </c:tx>
      <c:layout>
        <c:manualLayout>
          <c:xMode val="edge"/>
          <c:yMode val="edge"/>
          <c:x val="0.40923573045914058"/>
          <c:y val="3.1351417958686685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'Inc 3'!$B$118</c:f>
              <c:strCache>
                <c:ptCount val="1"/>
                <c:pt idx="0">
                  <c:v>0</c:v>
                </c:pt>
              </c:strCache>
            </c:strRef>
          </c:tx>
          <c:spPr>
            <a:ln w="38100" cap="rnd">
              <a:solidFill>
                <a:srgbClr val="FF0000"/>
              </a:solidFill>
              <a:round/>
            </a:ln>
            <a:effectLst/>
          </c:spPr>
          <c:marker>
            <c:symbol val="circle"/>
            <c:size val="12"/>
            <c:spPr>
              <a:solidFill>
                <a:srgbClr val="FF0000"/>
              </a:solidFill>
              <a:ln w="25400">
                <a:solidFill>
                  <a:srgbClr val="FF0000"/>
                </a:solidFill>
                <a:round/>
              </a:ln>
              <a:effectLst/>
            </c:spPr>
          </c:marker>
          <c:cat>
            <c:strRef>
              <c:f>'Inc 3'!$Q$138:$Q$149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3'!$G$119:$G$130</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960F-4CC0-B2E5-9023DF1643C5}"/>
            </c:ext>
          </c:extLst>
        </c:ser>
        <c:ser>
          <c:idx val="1"/>
          <c:order val="1"/>
          <c:tx>
            <c:strRef>
              <c:f>'Inc 3'!$E$137</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'Inc 3'!$Q$138:$Q$149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3'!$F$138:$F$149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60F-4CC0-B2E5-9023DF1643C5}"/>
            </c:ext>
          </c:extLst>
        </c:ser>
        <c:ser>
          <c:idx val="0"/>
          <c:order val="2"/>
          <c:tx>
            <c:strRef>
              <c:f>'Inc 3'!$I$137</c:f>
              <c:strCache>
                <c:ptCount val="1"/>
                <c:pt idx="0">
                  <c:v>-2</c:v>
                </c:pt>
              </c:strCache>
            </c:strRef>
          </c:tx>
          <c:spPr>
            <a:ln w="31750" cap="rnd">
              <a:solidFill>
                <a:srgbClr val="0070C0"/>
              </a:solidFill>
              <a:prstDash val="sysDot"/>
              <a:round/>
            </a:ln>
            <a:effectLst/>
          </c:spPr>
          <c:marker>
            <c:symbol val="triangle"/>
            <c:size val="10"/>
            <c:spPr>
              <a:noFill/>
              <a:ln w="25400">
                <a:solidFill>
                  <a:srgbClr val="0070C0"/>
                </a:solidFill>
                <a:round/>
              </a:ln>
              <a:effectLst/>
            </c:spPr>
          </c:marker>
          <c:cat>
            <c:strRef>
              <c:f>'Inc 3'!$Q$138:$Q$149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3'!$J$138:$J$149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60F-4CC0-B2E5-9023DF1643C5}"/>
            </c:ext>
          </c:extLst>
        </c:ser>
        <c:ser>
          <c:idx val="2"/>
          <c:order val="3"/>
          <c:tx>
            <c:strRef>
              <c:f>'Inc 3'!$M$137</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'Inc 3'!$Q$138:$Q$149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3'!$N$138:$N$149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60F-4CC0-B2E5-9023DF1643C5}"/>
            </c:ext>
          </c:extLst>
        </c:ser>
        <c:ser>
          <c:idx val="4"/>
          <c:order val="4"/>
          <c:tx>
            <c:strRef>
              <c:f>'Inc 3'!$Q$137</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'Inc 3'!$Q$138:$Q$149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3'!$R$138:$R$149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60F-4CC0-B2E5-9023DF1643C5}"/>
            </c:ext>
          </c:extLst>
        </c:ser>
        <c:dLbls>
          <c:showLegendKey val="0"/>
          <c:showVal val="0"/>
          <c:showCatName val="0"/>
          <c:showSerName val="0"/>
          <c:showPercent val="0"/>
          <c:showBubbleSize val="0"/>
        </c:dLbls>
        <c:marker val="1"/>
        <c:smooth val="0"/>
        <c:axId val="365405064"/>
        <c:axId val="365408592"/>
      </c:lineChart>
      <c:catAx>
        <c:axId val="365405064"/>
        <c:scaling>
          <c:orientation val="minMax"/>
        </c:scaling>
        <c:delete val="0"/>
        <c:axPos val="b"/>
        <c:majorGridlines>
          <c:spPr>
            <a:ln w="6350"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small" spc="120" normalizeH="0" baseline="0">
                <a:solidFill>
                  <a:schemeClr val="tx1">
                    <a:lumMod val="65000"/>
                    <a:lumOff val="35000"/>
                  </a:schemeClr>
                </a:solidFill>
                <a:latin typeface="+mn-lt"/>
                <a:ea typeface="+mn-ea"/>
                <a:cs typeface="+mn-cs"/>
              </a:defRPr>
            </a:pPr>
            <a:endParaRPr lang="en-US"/>
          </a:p>
        </c:txPr>
        <c:crossAx val="365408592"/>
        <c:crosses val="autoZero"/>
        <c:auto val="1"/>
        <c:lblAlgn val="ctr"/>
        <c:lblOffset val="100"/>
        <c:noMultiLvlLbl val="0"/>
      </c:catAx>
      <c:valAx>
        <c:axId val="365408592"/>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5405064"/>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00" cap="small" baseline="0"/>
      </a:pPr>
      <a:endParaRPr lang="en-US"/>
    </a:p>
  </c:txPr>
  <c:printSettings>
    <c:headerFooter/>
    <c:pageMargins b="0.75" l="0.7" r="0.7" t="0.75" header="0.3" footer="0.3"/>
    <c:pageSetup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2850" b="1" i="0" u="none" strike="noStrike" kern="1200" cap="small" spc="120" normalizeH="0" baseline="0">
                <a:solidFill>
                  <a:sysClr val="windowText" lastClr="000000">
                    <a:lumMod val="85000"/>
                    <a:lumOff val="15000"/>
                  </a:sysClr>
                </a:solidFill>
                <a:latin typeface="+mn-lt"/>
                <a:ea typeface="+mn-ea"/>
                <a:cs typeface="+mn-cs"/>
              </a:defRPr>
            </a:pPr>
            <a:r>
              <a:rPr lang="en-US" sz="2850">
                <a:solidFill>
                  <a:schemeClr val="tx1">
                    <a:lumMod val="85000"/>
                    <a:lumOff val="15000"/>
                  </a:schemeClr>
                </a:solidFill>
              </a:rPr>
              <a:t>weekly giving</a:t>
            </a:r>
            <a:endParaRPr lang="en-US" sz="2850" b="1" i="0" u="none" strike="noStrike" kern="1200" cap="small" spc="120" normalizeH="0" baseline="0">
              <a:solidFill>
                <a:schemeClr val="tx1">
                  <a:lumMod val="85000"/>
                  <a:lumOff val="15000"/>
                </a:schemeClr>
              </a:solidFill>
              <a:latin typeface="+mn-lt"/>
              <a:ea typeface="+mn-ea"/>
              <a:cs typeface="+mn-cs"/>
            </a:endParaRPr>
          </a:p>
        </c:rich>
      </c:tx>
      <c:layout>
        <c:manualLayout>
          <c:xMode val="edge"/>
          <c:yMode val="edge"/>
          <c:x val="0.41908406972888784"/>
          <c:y val="3.1282953501476009E-2"/>
        </c:manualLayout>
      </c:layout>
      <c:overlay val="0"/>
      <c:spPr>
        <a:noFill/>
        <a:ln>
          <a:noFill/>
        </a:ln>
        <a:effectLst/>
      </c:spPr>
      <c:txPr>
        <a:bodyPr rot="0" spcFirstLastPara="1" vertOverflow="ellipsis" vert="horz" wrap="square" anchor="ctr" anchorCtr="1"/>
        <a:lstStyle/>
        <a:p>
          <a:pPr algn="ctr" rtl="0">
            <a:defRPr sz="2850" b="1" i="0" u="none" strike="noStrike" kern="1200" cap="small" spc="120" normalizeH="0" baseline="0">
              <a:solidFill>
                <a:sysClr val="windowText" lastClr="000000">
                  <a:lumMod val="85000"/>
                  <a:lumOff val="15000"/>
                </a:sysClr>
              </a:solidFill>
              <a:latin typeface="+mn-lt"/>
              <a:ea typeface="+mn-ea"/>
              <a:cs typeface="+mn-cs"/>
            </a:defRPr>
          </a:pPr>
          <a:endParaRPr lang="en-US"/>
        </a:p>
      </c:txPr>
    </c:title>
    <c:autoTitleDeleted val="0"/>
    <c:plotArea>
      <c:layout>
        <c:manualLayout>
          <c:layoutTarget val="inner"/>
          <c:xMode val="edge"/>
          <c:yMode val="edge"/>
          <c:x val="4.2847659090522523E-2"/>
          <c:y val="0.10593200476149439"/>
          <c:w val="0.95486745509969717"/>
          <c:h val="0.67475568477831627"/>
        </c:manualLayout>
      </c:layout>
      <c:lineChart>
        <c:grouping val="standard"/>
        <c:varyColors val="0"/>
        <c:ser>
          <c:idx val="3"/>
          <c:order val="0"/>
          <c:tx>
            <c:strRef>
              <c:f>'2-Weekly Input'!$B$12:$B$13</c:f>
              <c:strCache>
                <c:ptCount val="2"/>
                <c:pt idx="0">
                  <c:v>0</c:v>
                </c:pt>
              </c:strCache>
            </c:strRef>
          </c:tx>
          <c:spPr>
            <a:ln w="44450" cap="rnd">
              <a:solidFill>
                <a:srgbClr val="FF0000"/>
              </a:solidFill>
              <a:round/>
            </a:ln>
            <a:effectLst/>
          </c:spPr>
          <c:marker>
            <c:symbol val="circle"/>
            <c:size val="10"/>
            <c:spPr>
              <a:solidFill>
                <a:srgbClr val="FF0000"/>
              </a:solidFill>
              <a:ln w="25400">
                <a:solidFill>
                  <a:srgbClr val="FF000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Input'!$AE$14:$AE$66</c:f>
              <c:numCache>
                <c:formatCode>#,##0.0,"K"</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8853-4657-AB40-6B5F87999AA2}"/>
            </c:ext>
          </c:extLst>
        </c:ser>
        <c:ser>
          <c:idx val="1"/>
          <c:order val="1"/>
          <c:tx>
            <c:strRef>
              <c:f>'2-Weekly Input'!$B$81:$B$82</c:f>
              <c:strCache>
                <c:ptCount val="2"/>
                <c:pt idx="0">
                  <c:v>-1</c:v>
                </c:pt>
              </c:strCache>
            </c:strRef>
          </c:tx>
          <c:spPr>
            <a:ln w="25400" cap="rnd">
              <a:solidFill>
                <a:schemeClr val="accent2"/>
              </a:solidFill>
              <a:prstDash val="sysDash"/>
              <a:round/>
            </a:ln>
            <a:effectLst/>
          </c:spPr>
          <c:marker>
            <c:symbol val="square"/>
            <c:size val="8"/>
            <c:spPr>
              <a:noFill/>
              <a:ln w="25400">
                <a:solidFill>
                  <a:schemeClr val="accent2"/>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Input'!$AE$83:$AE$135</c:f>
              <c:numCache>
                <c:formatCode>#,##0.0,"K"</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8853-4657-AB40-6B5F87999AA2}"/>
            </c:ext>
          </c:extLst>
        </c:ser>
        <c:ser>
          <c:idx val="0"/>
          <c:order val="2"/>
          <c:tx>
            <c:strRef>
              <c:f>'2-Weekly Input'!$B$147:$B$148</c:f>
              <c:strCache>
                <c:ptCount val="2"/>
                <c:pt idx="0">
                  <c:v>-2</c:v>
                </c:pt>
              </c:strCache>
            </c:strRef>
          </c:tx>
          <c:spPr>
            <a:ln w="31750" cap="rnd">
              <a:solidFill>
                <a:srgbClr val="0070C0"/>
              </a:solidFill>
              <a:prstDash val="sysDot"/>
              <a:round/>
            </a:ln>
            <a:effectLst/>
          </c:spPr>
          <c:marker>
            <c:symbol val="triangle"/>
            <c:size val="9"/>
            <c:spPr>
              <a:noFill/>
              <a:ln w="25400">
                <a:solidFill>
                  <a:srgbClr val="0070C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Input'!$AE$149:$AE$201</c:f>
              <c:numCache>
                <c:formatCode>#,##0.0,"K"</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2-8853-4657-AB40-6B5F87999AA2}"/>
            </c:ext>
          </c:extLst>
        </c:ser>
        <c:ser>
          <c:idx val="2"/>
          <c:order val="3"/>
          <c:tx>
            <c:strRef>
              <c:f>'2-Weekly Input'!$B$213:$B$214</c:f>
              <c:strCache>
                <c:ptCount val="2"/>
                <c:pt idx="0">
                  <c:v>-3</c:v>
                </c:pt>
              </c:strCache>
            </c:strRef>
          </c:tx>
          <c:spPr>
            <a:ln w="25400" cap="rnd">
              <a:solidFill>
                <a:srgbClr val="7030A0"/>
              </a:solidFill>
              <a:prstDash val="dashDot"/>
              <a:round/>
            </a:ln>
            <a:effectLst/>
          </c:spPr>
          <c:marker>
            <c:symbol val="diamond"/>
            <c:size val="9"/>
            <c:spPr>
              <a:noFill/>
              <a:ln w="25400">
                <a:solidFill>
                  <a:srgbClr val="7030A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Input'!$AE$215:$AE$267</c:f>
              <c:numCache>
                <c:formatCode>#,##0.0,"K"</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3-8853-4657-AB40-6B5F87999AA2}"/>
            </c:ext>
          </c:extLst>
        </c:ser>
        <c:ser>
          <c:idx val="4"/>
          <c:order val="4"/>
          <c:tx>
            <c:strRef>
              <c:f>'2-Weekly Input'!$B$279:$B$280</c:f>
              <c:strCache>
                <c:ptCount val="2"/>
                <c:pt idx="0">
                  <c:v>-4</c:v>
                </c:pt>
              </c:strCache>
            </c:strRef>
          </c:tx>
          <c:spPr>
            <a:ln w="25400" cap="rnd">
              <a:solidFill>
                <a:srgbClr val="00B050"/>
              </a:solidFill>
              <a:prstDash val="sysDash"/>
              <a:round/>
            </a:ln>
            <a:effectLst/>
          </c:spPr>
          <c:marker>
            <c:symbol val="circle"/>
            <c:size val="8"/>
            <c:spPr>
              <a:noFill/>
              <a:ln w="25400">
                <a:solidFill>
                  <a:srgbClr val="00B050"/>
                </a:solidFill>
                <a:round/>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Input'!$AE$281:$AE$333</c:f>
              <c:numCache>
                <c:formatCode>#,##0.0,"K"</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4-8853-4657-AB40-6B5F87999AA2}"/>
            </c:ext>
          </c:extLst>
        </c:ser>
        <c:dLbls>
          <c:showLegendKey val="0"/>
          <c:showVal val="0"/>
          <c:showCatName val="0"/>
          <c:showSerName val="0"/>
          <c:showPercent val="0"/>
          <c:showBubbleSize val="0"/>
        </c:dLbls>
        <c:marker val="1"/>
        <c:smooth val="0"/>
        <c:axId val="354884024"/>
        <c:axId val="354882456"/>
      </c:lineChart>
      <c:dateAx>
        <c:axId val="354884024"/>
        <c:scaling>
          <c:orientation val="minMax"/>
        </c:scaling>
        <c:delete val="0"/>
        <c:axPos val="b"/>
        <c:majorGridlines>
          <c:spPr>
            <a:ln w="9525" cap="flat" cmpd="sng" algn="ctr">
              <a:solidFill>
                <a:schemeClr val="bg1">
                  <a:lumMod val="65000"/>
                </a:schemeClr>
              </a:solidFill>
              <a:round/>
            </a:ln>
            <a:effectLst/>
          </c:spPr>
        </c:majorGridlines>
        <c:numFmt formatCode="mmm"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cap="small" spc="120" normalizeH="0" baseline="0">
                <a:solidFill>
                  <a:schemeClr val="tx1">
                    <a:lumMod val="75000"/>
                    <a:lumOff val="25000"/>
                  </a:schemeClr>
                </a:solidFill>
                <a:latin typeface="Calibri" panose="020F0502020204030204" pitchFamily="34" charset="0"/>
                <a:ea typeface="+mn-ea"/>
                <a:cs typeface="+mn-cs"/>
              </a:defRPr>
            </a:pPr>
            <a:endParaRPr lang="en-US"/>
          </a:p>
        </c:txPr>
        <c:crossAx val="354882456"/>
        <c:crosses val="autoZero"/>
        <c:auto val="0"/>
        <c:lblOffset val="100"/>
        <c:baseTimeUnit val="days"/>
        <c:majorUnit val="1"/>
        <c:majorTimeUnit val="months"/>
      </c:dateAx>
      <c:valAx>
        <c:axId val="354882456"/>
        <c:scaling>
          <c:orientation val="minMax"/>
        </c:scaling>
        <c:delete val="0"/>
        <c:axPos val="l"/>
        <c:majorGridlines>
          <c:spPr>
            <a:ln w="6350" cap="flat" cmpd="sng" algn="ctr">
              <a:solidFill>
                <a:schemeClr val="tx1"/>
              </a:solidFill>
              <a:round/>
            </a:ln>
            <a:effectLst/>
          </c:spPr>
        </c:majorGridlines>
        <c:minorGridlines>
          <c:spPr>
            <a:ln>
              <a:solidFill>
                <a:schemeClr val="bg1">
                  <a:lumMod val="75000"/>
                </a:schemeClr>
              </a:solidFill>
            </a:ln>
            <a:effectLst/>
          </c:spPr>
        </c:minorGridlines>
        <c:numFmt formatCode="&quot;$&quot;\ \ #,##0,\ &quot;K&quot;"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cap="small" baseline="0">
                <a:solidFill>
                  <a:schemeClr val="tx1">
                    <a:lumMod val="75000"/>
                    <a:lumOff val="25000"/>
                  </a:schemeClr>
                </a:solidFill>
                <a:latin typeface="+mn-lt"/>
                <a:ea typeface="+mn-ea"/>
                <a:cs typeface="+mn-cs"/>
              </a:defRPr>
            </a:pPr>
            <a:endParaRPr lang="en-US"/>
          </a:p>
        </c:txPr>
        <c:crossAx val="35488402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100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legend>
      <c:legendPos val="b"/>
      <c:layout>
        <c:manualLayout>
          <c:xMode val="edge"/>
          <c:yMode val="edge"/>
          <c:x val="0.35554097002176532"/>
          <c:y val="0.96154458372864904"/>
          <c:w val="0.23149536137602528"/>
          <c:h val="3.8086987957882831E-2"/>
        </c:manualLayout>
      </c:layout>
      <c:overlay val="0"/>
      <c:spPr>
        <a:noFill/>
        <a:ln>
          <a:noFill/>
        </a:ln>
        <a:effectLst/>
      </c:spPr>
      <c:txPr>
        <a:bodyPr rot="0" spcFirstLastPara="1" vertOverflow="ellipsis" vert="horz" wrap="square" anchor="ctr" anchorCtr="1"/>
        <a:lstStyle/>
        <a:p>
          <a:pPr>
            <a:defRPr sz="1600" b="0" i="0" u="none" strike="noStrike" kern="1200" cap="small"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lt1"/>
    </a:solidFill>
    <a:ln w="19050" cap="flat" cmpd="sng" algn="ctr">
      <a:noFill/>
      <a:round/>
    </a:ln>
    <a:effectLst/>
  </c:spPr>
  <c:txPr>
    <a:bodyPr/>
    <a:lstStyle/>
    <a:p>
      <a:pPr>
        <a:defRPr cap="small" baseline="0"/>
      </a:pPr>
      <a:endParaRPr lang="en-US"/>
    </a:p>
  </c:txPr>
  <c:printSettings>
    <c:headerFooter/>
    <c:pageMargins b="0.75" l="0.7" r="0.7" t="0.75" header="0.3" footer="0.3"/>
    <c:pageSetup orientation="landscape" horizontalDpi="0"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20" b="1" i="0" u="none" strike="noStrike" kern="1200" spc="0" baseline="0">
                <a:solidFill>
                  <a:schemeClr val="tx1">
                    <a:lumMod val="75000"/>
                    <a:lumOff val="25000"/>
                  </a:schemeClr>
                </a:solidFill>
                <a:latin typeface="+mn-lt"/>
                <a:ea typeface="+mn-ea"/>
                <a:cs typeface="+mn-cs"/>
              </a:defRPr>
            </a:pPr>
            <a:r>
              <a:rPr lang="en-US" sz="1820" b="1" baseline="0">
                <a:solidFill>
                  <a:schemeClr val="tx1">
                    <a:lumMod val="75000"/>
                    <a:lumOff val="25000"/>
                  </a:schemeClr>
                </a:solidFill>
              </a:rPr>
              <a:t>YEAR-END INCOME TRENDS</a:t>
            </a:r>
          </a:p>
        </c:rich>
      </c:tx>
      <c:layout>
        <c:manualLayout>
          <c:xMode val="edge"/>
          <c:yMode val="edge"/>
          <c:x val="0.26959855284732931"/>
          <c:y val="3.1417594896079371E-2"/>
        </c:manualLayout>
      </c:layout>
      <c:overlay val="0"/>
      <c:spPr>
        <a:noFill/>
        <a:ln>
          <a:noFill/>
        </a:ln>
        <a:effectLst/>
      </c:spPr>
    </c:title>
    <c:autoTitleDeleted val="0"/>
    <c:plotArea>
      <c:layout/>
      <c:barChart>
        <c:barDir val="col"/>
        <c:grouping val="clustered"/>
        <c:varyColors val="0"/>
        <c:ser>
          <c:idx val="0"/>
          <c:order val="0"/>
          <c:tx>
            <c:strRef>
              <c:f>'Inc 3'!$M$118</c:f>
              <c:strCache>
                <c:ptCount val="1"/>
                <c:pt idx="0">
                  <c:v>Year-End 
Income</c:v>
                </c:pt>
              </c:strCache>
            </c:strRef>
          </c:tx>
          <c:spPr>
            <a:solidFill>
              <a:schemeClr val="accent2">
                <a:lumMod val="75000"/>
              </a:schemeClr>
            </a:solidFill>
            <a:ln w="25400">
              <a:solidFill>
                <a:schemeClr val="accent2">
                  <a:lumMod val="75000"/>
                </a:schemeClr>
              </a:solidFill>
            </a:ln>
          </c:spPr>
          <c:invertIfNegative val="0"/>
          <c:dPt>
            <c:idx val="4"/>
            <c:invertIfNegative val="0"/>
            <c:bubble3D val="0"/>
            <c:spPr>
              <a:pattFill prst="wdUpDiag">
                <a:fgClr>
                  <a:schemeClr val="accent2">
                    <a:lumMod val="75000"/>
                  </a:schemeClr>
                </a:fgClr>
                <a:bgClr>
                  <a:schemeClr val="bg1"/>
                </a:bgClr>
              </a:pattFill>
              <a:ln w="25400">
                <a:solidFill>
                  <a:schemeClr val="accent2">
                    <a:lumMod val="75000"/>
                  </a:schemeClr>
                </a:solidFill>
                <a:prstDash val="solid"/>
              </a:ln>
            </c:spPr>
            <c:extLst>
              <c:ext xmlns:c16="http://schemas.microsoft.com/office/drawing/2014/chart" uri="{C3380CC4-5D6E-409C-BE32-E72D297353CC}">
                <c16:uniqueId val="{00000001-7A91-46D6-9213-EC76782B9549}"/>
              </c:ext>
            </c:extLst>
          </c:dPt>
          <c:cat>
            <c:numRef>
              <c:f>'Inc 3'!$L$119:$L$123</c:f>
              <c:numCache>
                <c:formatCode>General</c:formatCode>
                <c:ptCount val="5"/>
                <c:pt idx="0">
                  <c:v>-4</c:v>
                </c:pt>
                <c:pt idx="1">
                  <c:v>-3</c:v>
                </c:pt>
                <c:pt idx="2">
                  <c:v>-2</c:v>
                </c:pt>
                <c:pt idx="3">
                  <c:v>-1</c:v>
                </c:pt>
                <c:pt idx="4">
                  <c:v>0</c:v>
                </c:pt>
              </c:numCache>
            </c:numRef>
          </c:cat>
          <c:val>
            <c:numRef>
              <c:f>'Inc 3'!$M$119:$M$123</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7A91-46D6-9213-EC76782B9549}"/>
            </c:ext>
          </c:extLst>
        </c:ser>
        <c:dLbls>
          <c:showLegendKey val="0"/>
          <c:showVal val="0"/>
          <c:showCatName val="0"/>
          <c:showSerName val="0"/>
          <c:showPercent val="0"/>
          <c:showBubbleSize val="0"/>
        </c:dLbls>
        <c:gapWidth val="150"/>
        <c:axId val="365405456"/>
        <c:axId val="365409376"/>
      </c:barChart>
      <c:catAx>
        <c:axId val="365405456"/>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65409376"/>
        <c:crosses val="autoZero"/>
        <c:auto val="1"/>
        <c:lblAlgn val="ctr"/>
        <c:lblOffset val="100"/>
        <c:noMultiLvlLbl val="0"/>
      </c:catAx>
      <c:valAx>
        <c:axId val="365409376"/>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350" b="1" i="0" u="none" strike="noStrike" kern="1200" baseline="0">
                <a:solidFill>
                  <a:schemeClr val="tx1">
                    <a:lumMod val="65000"/>
                    <a:lumOff val="35000"/>
                  </a:schemeClr>
                </a:solidFill>
                <a:latin typeface="+mn-lt"/>
                <a:ea typeface="+mn-ea"/>
                <a:cs typeface="+mn-cs"/>
              </a:defRPr>
            </a:pPr>
            <a:endParaRPr lang="en-US"/>
          </a:p>
        </c:txPr>
        <c:crossAx val="365405456"/>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50" b="0" i="0" u="none" strike="noStrike" kern="1200" cap="small"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spc="0" baseline="0">
                <a:solidFill>
                  <a:schemeClr val="tx1">
                    <a:lumMod val="75000"/>
                    <a:lumOff val="25000"/>
                  </a:schemeClr>
                </a:solidFill>
                <a:latin typeface="+mn-lt"/>
                <a:ea typeface="+mn-ea"/>
                <a:cs typeface="+mn-cs"/>
              </a:defRPr>
            </a:pPr>
            <a:r>
              <a:rPr lang="en-US" sz="1900" b="1">
                <a:solidFill>
                  <a:schemeClr val="tx1">
                    <a:lumMod val="75000"/>
                    <a:lumOff val="25000"/>
                  </a:schemeClr>
                </a:solidFill>
              </a:rPr>
              <a:t>CURRENT</a:t>
            </a:r>
            <a:r>
              <a:rPr lang="en-US" sz="1900" b="1" baseline="0">
                <a:solidFill>
                  <a:schemeClr val="tx1">
                    <a:lumMod val="75000"/>
                    <a:lumOff val="25000"/>
                  </a:schemeClr>
                </a:solidFill>
              </a:rPr>
              <a:t> </a:t>
            </a:r>
            <a:r>
              <a:rPr lang="en-US" sz="1900" b="1">
                <a:solidFill>
                  <a:schemeClr val="tx1">
                    <a:lumMod val="75000"/>
                    <a:lumOff val="25000"/>
                  </a:schemeClr>
                </a:solidFill>
              </a:rPr>
              <a:t>YEAR-END FORECAST</a:t>
            </a:r>
          </a:p>
        </c:rich>
      </c:tx>
      <c:layout>
        <c:manualLayout>
          <c:xMode val="edge"/>
          <c:yMode val="edge"/>
          <c:x val="0.32184079327640097"/>
          <c:y val="2.7521106738553819E-2"/>
        </c:manualLayout>
      </c:layout>
      <c:overlay val="0"/>
      <c:spPr>
        <a:noFill/>
        <a:ln>
          <a:noFill/>
        </a:ln>
        <a:effectLst/>
      </c:spPr>
      <c:txPr>
        <a:bodyPr rot="0" spcFirstLastPara="1" vertOverflow="ellipsis" vert="horz" wrap="square" anchor="ctr" anchorCtr="1"/>
        <a:lstStyle/>
        <a:p>
          <a:pPr>
            <a:defRPr sz="19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0.11144886725915974"/>
          <c:y val="0.1313288607589751"/>
          <c:w val="0.8739964902161963"/>
          <c:h val="0.70578852963795558"/>
        </c:manualLayout>
      </c:layout>
      <c:lineChart>
        <c:grouping val="standard"/>
        <c:varyColors val="0"/>
        <c:ser>
          <c:idx val="1"/>
          <c:order val="0"/>
          <c:tx>
            <c:strRef>
              <c:f>'Inc 3'!$J$118</c:f>
              <c:strCache>
                <c:ptCount val="1"/>
                <c:pt idx="0">
                  <c:v> Year End 
Forecast </c:v>
                </c:pt>
              </c:strCache>
            </c:strRef>
          </c:tx>
          <c:spPr>
            <a:ln w="44450" cap="rnd">
              <a:solidFill>
                <a:schemeClr val="accent6"/>
              </a:solidFill>
              <a:round/>
            </a:ln>
            <a:effectLst/>
          </c:spPr>
          <c:marker>
            <c:symbol val="none"/>
          </c:marker>
          <c:cat>
            <c:strRef>
              <c:f>'Inc 3'!$F$119:$F$130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3'!$J$119:$J$130</c:f>
              <c:numCache>
                <c:formatCode>"$"\ #,##0.0,\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39A1-440C-85F9-2DFB656FE92E}"/>
            </c:ext>
          </c:extLst>
        </c:ser>
        <c:dLbls>
          <c:showLegendKey val="0"/>
          <c:showVal val="0"/>
          <c:showCatName val="0"/>
          <c:showSerName val="0"/>
          <c:showPercent val="0"/>
          <c:showBubbleSize val="0"/>
        </c:dLbls>
        <c:smooth val="0"/>
        <c:axId val="365411728"/>
        <c:axId val="365409768"/>
      </c:lineChart>
      <c:catAx>
        <c:axId val="365411728"/>
        <c:scaling>
          <c:orientation val="minMax"/>
        </c:scaling>
        <c:delete val="0"/>
        <c:axPos val="b"/>
        <c:numFmt formatCode="&quot;$&quot;#,##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09768"/>
        <c:crosses val="autoZero"/>
        <c:auto val="1"/>
        <c:lblAlgn val="ctr"/>
        <c:lblOffset val="100"/>
        <c:noMultiLvlLbl val="0"/>
      </c:catAx>
      <c:valAx>
        <c:axId val="365409768"/>
        <c:scaling>
          <c:orientation val="minMax"/>
        </c:scaling>
        <c:delete val="0"/>
        <c:axPos val="l"/>
        <c:majorGridlines>
          <c:spPr>
            <a:ln w="6350" cap="flat" cmpd="sng" algn="ctr">
              <a:solidFill>
                <a:schemeClr val="tx1"/>
              </a:solidFill>
              <a:round/>
            </a:ln>
            <a:effectLst/>
          </c:spPr>
        </c:majorGridlines>
        <c:numFmt formatCode="&quot;$&quot;\ #,##0.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50" b="1" i="0" u="none" strike="noStrike" kern="1200" baseline="0">
                <a:solidFill>
                  <a:schemeClr val="tx1">
                    <a:lumMod val="65000"/>
                    <a:lumOff val="35000"/>
                  </a:schemeClr>
                </a:solidFill>
                <a:latin typeface="+mn-lt"/>
                <a:ea typeface="+mn-ea"/>
                <a:cs typeface="+mn-cs"/>
              </a:defRPr>
            </a:pPr>
            <a:endParaRPr lang="en-US"/>
          </a:p>
        </c:txPr>
        <c:crossAx val="365411728"/>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50" b="0" i="0" u="none" strike="noStrike" kern="1200" cap="small"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 INCOME</a:t>
            </a:r>
          </a:p>
        </c:rich>
      </c:tx>
      <c:layout>
        <c:manualLayout>
          <c:xMode val="edge"/>
          <c:yMode val="edge"/>
          <c:x val="0.40045969559694089"/>
          <c:y val="1.1878262659065544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'Inc 3'!$B$156</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'Inc 3'!$F$119:$F$130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3'!$B$157:$B$168</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27E3-41C5-9426-91BEA7890D4C}"/>
            </c:ext>
          </c:extLst>
        </c:ser>
        <c:ser>
          <c:idx val="1"/>
          <c:order val="1"/>
          <c:tx>
            <c:strRef>
              <c:f>'Inc 3'!$C$156</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'Inc 3'!$F$119:$F$130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3'!$C$157:$C$168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7E3-41C5-9426-91BEA7890D4C}"/>
            </c:ext>
          </c:extLst>
        </c:ser>
        <c:ser>
          <c:idx val="2"/>
          <c:order val="2"/>
          <c:tx>
            <c:strRef>
              <c:f>'Inc 3'!$D$156</c:f>
              <c:strCache>
                <c:ptCount val="1"/>
                <c:pt idx="0">
                  <c:v>-2</c:v>
                </c:pt>
              </c:strCache>
            </c:strRef>
          </c:tx>
          <c:spPr>
            <a:ln w="31750" cap="rnd">
              <a:solidFill>
                <a:srgbClr val="0070C0"/>
              </a:solidFill>
              <a:prstDash val="sysDot"/>
              <a:round/>
            </a:ln>
            <a:effectLst/>
          </c:spPr>
          <c:marker>
            <c:symbol val="triangle"/>
            <c:size val="10"/>
            <c:spPr>
              <a:noFill/>
              <a:ln w="25400">
                <a:solidFill>
                  <a:srgbClr val="0070C0">
                    <a:alpha val="97000"/>
                  </a:srgbClr>
                </a:solidFill>
              </a:ln>
              <a:effectLst/>
            </c:spPr>
          </c:marker>
          <c:cat>
            <c:strRef>
              <c:f>'Inc 3'!$F$119:$F$130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3'!$D$157:$D$168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7E3-41C5-9426-91BEA7890D4C}"/>
            </c:ext>
          </c:extLst>
        </c:ser>
        <c:ser>
          <c:idx val="3"/>
          <c:order val="3"/>
          <c:tx>
            <c:strRef>
              <c:f>'Inc 3'!$E$156</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'Inc 3'!$F$119:$F$130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3'!$E$157:$E$168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7E3-41C5-9426-91BEA7890D4C}"/>
            </c:ext>
          </c:extLst>
        </c:ser>
        <c:ser>
          <c:idx val="4"/>
          <c:order val="4"/>
          <c:tx>
            <c:strRef>
              <c:f>'Inc 3'!$F$156</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'Inc 3'!$F$119:$F$130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'Inc 3'!$F$157:$F$168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7E3-41C5-9426-91BEA7890D4C}"/>
            </c:ext>
          </c:extLst>
        </c:ser>
        <c:dLbls>
          <c:showLegendKey val="0"/>
          <c:showVal val="0"/>
          <c:showCatName val="0"/>
          <c:showSerName val="0"/>
          <c:showPercent val="0"/>
          <c:showBubbleSize val="0"/>
        </c:dLbls>
        <c:marker val="1"/>
        <c:smooth val="0"/>
        <c:axId val="365418000"/>
        <c:axId val="365418392"/>
      </c:lineChart>
      <c:catAx>
        <c:axId val="365418000"/>
        <c:scaling>
          <c:orientation val="minMax"/>
        </c:scaling>
        <c:delete val="0"/>
        <c:axPos val="b"/>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18392"/>
        <c:crosses val="autoZero"/>
        <c:auto val="1"/>
        <c:lblAlgn val="ctr"/>
        <c:lblOffset val="100"/>
        <c:noMultiLvlLbl val="0"/>
      </c:catAx>
      <c:valAx>
        <c:axId val="365418392"/>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5418000"/>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YTD</a:t>
            </a:r>
            <a:r>
              <a:rPr lang="en-US" sz="2800" u="sng" baseline="0"/>
              <a:t> EXPENSES</a:t>
            </a:r>
            <a:r>
              <a:rPr lang="en-US" sz="2800" u="none" baseline="0"/>
              <a:t>:  </a:t>
            </a:r>
            <a:r>
              <a:rPr lang="en-US" sz="2800" u="none" baseline="0">
                <a:solidFill>
                  <a:srgbClr val="00B050"/>
                </a:solidFill>
              </a:rPr>
              <a:t>CURRENT</a:t>
            </a:r>
            <a:r>
              <a:rPr lang="en-US" sz="2800" u="none" baseline="0"/>
              <a:t> YEAR</a:t>
            </a:r>
          </a:p>
        </c:rich>
      </c:tx>
      <c:layout>
        <c:manualLayout>
          <c:xMode val="edge"/>
          <c:yMode val="edge"/>
          <c:x val="0.21302144185699695"/>
          <c:y val="4.9364411819534902E-2"/>
        </c:manualLayout>
      </c:layout>
      <c:overlay val="0"/>
    </c:title>
    <c:autoTitleDeleted val="0"/>
    <c:view3D>
      <c:rotX val="30"/>
      <c:rotY val="214"/>
      <c:rAngAx val="0"/>
    </c:view3D>
    <c:floor>
      <c:thickness val="0"/>
    </c:floor>
    <c:sideWall>
      <c:thickness val="0"/>
    </c:sideWall>
    <c:backWall>
      <c:thickness val="0"/>
    </c:backWall>
    <c:plotArea>
      <c:layout/>
      <c:pie3DChart>
        <c:varyColors val="1"/>
        <c:ser>
          <c:idx val="0"/>
          <c:order val="1"/>
          <c:tx>
            <c:strRef>
              <c:f>'Total Expense'!$E$85:$E$86</c:f>
              <c:strCache>
                <c:ptCount val="1"/>
                <c:pt idx="0">
                  <c:v>0</c:v>
                </c:pt>
              </c:strCache>
            </c:strRef>
          </c:tx>
          <c:dPt>
            <c:idx val="0"/>
            <c:bubble3D val="0"/>
            <c:spPr>
              <a:ln w="0"/>
            </c:spPr>
            <c:extLst>
              <c:ext xmlns:c16="http://schemas.microsoft.com/office/drawing/2014/chart" uri="{C3380CC4-5D6E-409C-BE32-E72D297353CC}">
                <c16:uniqueId val="{00000001-4218-44AC-842C-A262C472B36E}"/>
              </c:ext>
            </c:extLst>
          </c:dPt>
          <c:dPt>
            <c:idx val="1"/>
            <c:bubble3D val="0"/>
            <c:spPr>
              <a:ln w="0"/>
            </c:spPr>
            <c:extLst>
              <c:ext xmlns:c16="http://schemas.microsoft.com/office/drawing/2014/chart" uri="{C3380CC4-5D6E-409C-BE32-E72D297353CC}">
                <c16:uniqueId val="{00000003-4218-44AC-842C-A262C472B36E}"/>
              </c:ext>
            </c:extLst>
          </c:dPt>
          <c:dPt>
            <c:idx val="4"/>
            <c:bubble3D val="0"/>
            <c:spPr>
              <a:ln w="0"/>
            </c:spPr>
            <c:extLst>
              <c:ext xmlns:c16="http://schemas.microsoft.com/office/drawing/2014/chart" uri="{C3380CC4-5D6E-409C-BE32-E72D297353CC}">
                <c16:uniqueId val="{00000005-4218-44AC-842C-A262C472B36E}"/>
              </c:ext>
            </c:extLst>
          </c:dPt>
          <c:dLbls>
            <c:dLbl>
              <c:idx val="0"/>
              <c:layout>
                <c:manualLayout>
                  <c:x val="0.10412804665159274"/>
                  <c:y val="0.10083490170911087"/>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218-44AC-842C-A262C472B36E}"/>
                </c:ext>
              </c:extLst>
            </c:dLbl>
            <c:dLbl>
              <c:idx val="1"/>
              <c:layout>
                <c:manualLayout>
                  <c:x val="-5.6923326108100025E-2"/>
                  <c:y val="-4.4755158466908453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13181768824399812"/>
                      <c:h val="0.20824426082592712"/>
                    </c:manualLayout>
                  </c15:layout>
                </c:ext>
                <c:ext xmlns:c16="http://schemas.microsoft.com/office/drawing/2014/chart" uri="{C3380CC4-5D6E-409C-BE32-E72D297353CC}">
                  <c16:uniqueId val="{00000003-4218-44AC-842C-A262C472B36E}"/>
                </c:ext>
              </c:extLst>
            </c:dLbl>
            <c:numFmt formatCode="0.0%" sourceLinked="0"/>
            <c:spPr>
              <a:noFill/>
              <a:ln>
                <a:noFill/>
              </a:ln>
              <a:effectLst/>
            </c:spPr>
            <c:txPr>
              <a:bodyPr/>
              <a:lstStyle/>
              <a:p>
                <a:pPr>
                  <a:defRPr sz="1600" b="1">
                    <a:solidFill>
                      <a:schemeClr val="bg2">
                        <a:lumMod val="2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Expense'!$F$85:$M$85</c:f>
            </c:multiLvlStrRef>
          </c:cat>
          <c:val>
            <c:numRef>
              <c:f>'Total Expense'!$F$99:$M$99</c:f>
              <c:numCache>
                <c:formatCode>_("$"* #,##0_);_("$"* \(#,##0\);_("$"* "-"??_);_(@_)</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6-4218-44AC-842C-A262C472B36E}"/>
            </c:ext>
          </c:extLst>
        </c:ser>
        <c:ser>
          <c:idx val="2"/>
          <c:order val="2"/>
          <c:tx>
            <c:strRef>
              <c:f>'Total Expense'!$E$174:$E$175</c:f>
              <c:strCache>
                <c:ptCount val="1"/>
                <c:pt idx="0">
                  <c:v>-1</c:v>
                </c:pt>
              </c:strCache>
            </c:strRef>
          </c:tx>
          <c:dLbls>
            <c:spPr>
              <a:noFill/>
              <a:ln>
                <a:noFill/>
              </a:ln>
              <a:effectLst/>
            </c:spPr>
            <c:dLblPos val="bestFit"/>
            <c:showLegendKey val="0"/>
            <c:showVal val="1"/>
            <c:showCatName val="1"/>
            <c:showSerName val="0"/>
            <c:showPercent val="0"/>
            <c:showBubbleSize val="0"/>
            <c:showLeaderLines val="1"/>
            <c:extLst>
              <c:ext xmlns:c15="http://schemas.microsoft.com/office/drawing/2012/chart" uri="{CE6537A1-D6FC-4f65-9D91-7224C49458BB}"/>
            </c:extLst>
          </c:dLbls>
          <c:cat>
            <c:multiLvlStrRef>
              <c:f>'Total Expense'!$F$174:$M$174</c:f>
            </c:multiLvlStrRef>
          </c:cat>
          <c:val>
            <c:numRef>
              <c:f>'Total Expense'!$F$188:$M$188</c:f>
              <c:numCache>
                <c:formatCode>_("$"* #,##0_);_("$"* \(#,##0\);_("$"* "-"??_);_(@_)</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7-4218-44AC-842C-A262C472B36E}"/>
            </c:ext>
          </c:extLst>
        </c:ser>
        <c:ser>
          <c:idx val="1"/>
          <c:order val="0"/>
          <c:tx>
            <c:strRef>
              <c:f>'Total Expense'!$E$174:$E$175</c:f>
              <c:strCache>
                <c:ptCount val="1"/>
                <c:pt idx="0">
                  <c:v>-1</c:v>
                </c:pt>
              </c:strCache>
            </c:strRef>
          </c:tx>
          <c:dLbls>
            <c:spPr>
              <a:noFill/>
              <a:ln>
                <a:noFill/>
              </a:ln>
              <a:effectLst/>
            </c:spPr>
            <c:dLblPos val="bestFit"/>
            <c:showLegendKey val="0"/>
            <c:showVal val="1"/>
            <c:showCatName val="1"/>
            <c:showSerName val="0"/>
            <c:showPercent val="0"/>
            <c:showBubbleSize val="0"/>
            <c:showLeaderLines val="1"/>
            <c:extLst>
              <c:ext xmlns:c15="http://schemas.microsoft.com/office/drawing/2012/chart" uri="{CE6537A1-D6FC-4f65-9D91-7224C49458BB}"/>
            </c:extLst>
          </c:dLbls>
          <c:cat>
            <c:multiLvlStrRef>
              <c:f>'Total Expense'!$F$174:$M$174</c:f>
            </c:multiLvlStrRef>
          </c:cat>
          <c:val>
            <c:numRef>
              <c:f>'Total Expense'!$F$188:$M$188</c:f>
              <c:numCache>
                <c:formatCode>_("$"* #,##0_);_("$"* \(#,##0\);_("$"* "-"??_);_(@_)</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8-4218-44AC-842C-A262C472B36E}"/>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bg1">
        <a:lumMod val="95000"/>
      </a:schemeClr>
    </a:solidFill>
  </c:spPr>
  <c:txPr>
    <a:bodyPr/>
    <a:lstStyle/>
    <a:p>
      <a:pPr>
        <a:defRPr sz="1400"/>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YTD</a:t>
            </a:r>
            <a:r>
              <a:rPr lang="en-US" sz="2800" u="sng" baseline="0"/>
              <a:t> EXPENSES</a:t>
            </a:r>
            <a:r>
              <a:rPr lang="en-US" sz="2800" u="none" baseline="0"/>
              <a:t>:  </a:t>
            </a:r>
            <a:r>
              <a:rPr lang="en-US" sz="2800" u="none" baseline="0">
                <a:solidFill>
                  <a:srgbClr val="FF0000"/>
                </a:solidFill>
              </a:rPr>
              <a:t>PRIOR</a:t>
            </a:r>
            <a:r>
              <a:rPr lang="en-US" sz="2800" u="none" baseline="0"/>
              <a:t> YEAR</a:t>
            </a:r>
          </a:p>
        </c:rich>
      </c:tx>
      <c:layout>
        <c:manualLayout>
          <c:xMode val="edge"/>
          <c:yMode val="edge"/>
          <c:x val="0.21302144185699695"/>
          <c:y val="4.9364411819534902E-2"/>
        </c:manualLayout>
      </c:layout>
      <c:overlay val="0"/>
    </c:title>
    <c:autoTitleDeleted val="0"/>
    <c:view3D>
      <c:rotX val="30"/>
      <c:rotY val="214"/>
      <c:rAngAx val="0"/>
    </c:view3D>
    <c:floor>
      <c:thickness val="0"/>
    </c:floor>
    <c:sideWall>
      <c:thickness val="0"/>
    </c:sideWall>
    <c:backWall>
      <c:thickness val="0"/>
    </c:backWall>
    <c:plotArea>
      <c:layout/>
      <c:pie3DChart>
        <c:varyColors val="1"/>
        <c:ser>
          <c:idx val="1"/>
          <c:order val="0"/>
          <c:tx>
            <c:strRef>
              <c:f>'Total Expense'!$E$174:$E$175</c:f>
              <c:strCache>
                <c:ptCount val="1"/>
                <c:pt idx="0">
                  <c:v>-1</c:v>
                </c:pt>
              </c:strCache>
            </c:strRef>
          </c:tx>
          <c:dLbls>
            <c:dLbl>
              <c:idx val="0"/>
              <c:layout>
                <c:manualLayout>
                  <c:x val="0.13543952500680992"/>
                  <c:y val="0.1630373528912283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3F70-479D-8351-AE3B4CA3EC1E}"/>
                </c:ext>
              </c:extLst>
            </c:dLbl>
            <c:dLbl>
              <c:idx val="6"/>
              <c:layout>
                <c:manualLayout>
                  <c:x val="0.23909843854096891"/>
                  <c:y val="5.979200761216139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F70-479D-8351-AE3B4CA3EC1E}"/>
                </c:ext>
              </c:extLst>
            </c:dLbl>
            <c:numFmt formatCode="0.0%" sourceLinked="0"/>
            <c:spPr>
              <a:noFill/>
              <a:ln>
                <a:noFill/>
              </a:ln>
              <a:effectLst/>
            </c:spPr>
            <c:txPr>
              <a:bodyPr/>
              <a:lstStyle/>
              <a:p>
                <a:pPr>
                  <a:defRPr sz="1600" b="1">
                    <a:solidFill>
                      <a:schemeClr val="bg2">
                        <a:lumMod val="2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Expense'!$F$174:$M$174</c:f>
            </c:multiLvlStrRef>
          </c:cat>
          <c:val>
            <c:numRef>
              <c:f>'Total Expense'!$F$188:$M$188</c:f>
              <c:numCache>
                <c:formatCode>_("$"* #,##0_);_("$"* \(#,##0\);_("$"* "-"??_);_(@_)</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0-121B-4D8B-B608-AAF5FCCCFA1A}"/>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bg1">
        <a:lumMod val="95000"/>
      </a:schemeClr>
    </a:solidFill>
  </c:spPr>
  <c:txPr>
    <a:bodyPr/>
    <a:lstStyle/>
    <a:p>
      <a:pPr>
        <a:defRPr sz="1400"/>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YEAR</a:t>
            </a:r>
            <a:r>
              <a:rPr lang="en-US" sz="2800" u="sng" baseline="0"/>
              <a:t>-END FORECAST</a:t>
            </a:r>
            <a:r>
              <a:rPr lang="en-US" sz="2800" u="none" baseline="0"/>
              <a:t>:  </a:t>
            </a:r>
            <a:r>
              <a:rPr lang="en-US" sz="2800" u="none" baseline="0">
                <a:solidFill>
                  <a:srgbClr val="00B050"/>
                </a:solidFill>
              </a:rPr>
              <a:t>CURRENT</a:t>
            </a:r>
            <a:r>
              <a:rPr lang="en-US" sz="2800" u="none" baseline="0"/>
              <a:t> YEAR</a:t>
            </a:r>
          </a:p>
        </c:rich>
      </c:tx>
      <c:layout>
        <c:manualLayout>
          <c:xMode val="edge"/>
          <c:yMode val="edge"/>
          <c:x val="0.12739432214631721"/>
          <c:y val="4.9364411819534902E-2"/>
        </c:manualLayout>
      </c:layout>
      <c:overlay val="0"/>
    </c:title>
    <c:autoTitleDeleted val="0"/>
    <c:view3D>
      <c:rotX val="30"/>
      <c:rotY val="214"/>
      <c:rAngAx val="0"/>
    </c:view3D>
    <c:floor>
      <c:thickness val="0"/>
    </c:floor>
    <c:sideWall>
      <c:thickness val="0"/>
    </c:sideWall>
    <c:backWall>
      <c:thickness val="0"/>
    </c:backWall>
    <c:plotArea>
      <c:layout/>
      <c:pie3DChart>
        <c:varyColors val="1"/>
        <c:ser>
          <c:idx val="2"/>
          <c:order val="0"/>
          <c:tx>
            <c:v>YE Forecast: Current Year</c:v>
          </c:tx>
          <c:dLbls>
            <c:dLbl>
              <c:idx val="0"/>
              <c:layout>
                <c:manualLayout>
                  <c:x val="0.10497640975177895"/>
                  <c:y val="0.106161049454817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52E3-4959-9FDF-534017E46597}"/>
                </c:ext>
              </c:extLst>
            </c:dLbl>
            <c:dLbl>
              <c:idx val="6"/>
              <c:layout>
                <c:manualLayout>
                  <c:x val="0.20481419269967413"/>
                  <c:y val="4.394008735353396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52E3-4959-9FDF-534017E46597}"/>
                </c:ext>
              </c:extLst>
            </c:dLbl>
            <c:numFmt formatCode="0.0%" sourceLinked="0"/>
            <c:spPr>
              <a:noFill/>
              <a:ln>
                <a:noFill/>
              </a:ln>
              <a:effectLst/>
            </c:spPr>
            <c:txPr>
              <a:bodyPr/>
              <a:lstStyle/>
              <a:p>
                <a:pPr>
                  <a:defRPr sz="1600" b="1">
                    <a:solidFill>
                      <a:schemeClr val="tx1">
                        <a:lumMod val="85000"/>
                        <a:lumOff val="1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Expense'!$F$105:$M$105</c:f>
            </c:multiLvlStrRef>
          </c:cat>
          <c:val>
            <c:numRef>
              <c:f>'Total Expense'!$F$101:$M$101</c:f>
              <c:numCache>
                <c:formatCode>_("$"* #,##0_);_("$"* \(#,##0\);_("$"* "-"??_);_(@_)</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0-97AC-4F58-B442-154FB0BFD2D3}"/>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accent6">
        <a:lumMod val="20000"/>
        <a:lumOff val="80000"/>
      </a:schemeClr>
    </a:solidFill>
  </c:spPr>
  <c:txPr>
    <a:bodyPr/>
    <a:lstStyle/>
    <a:p>
      <a:pPr>
        <a:defRPr sz="1400"/>
      </a:pPr>
      <a:endParaRPr lang="en-U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800" u="sng"/>
            </a:pPr>
            <a:r>
              <a:rPr lang="en-US" sz="2800" u="sng"/>
              <a:t>YEAR-END EXPENSES</a:t>
            </a:r>
            <a:r>
              <a:rPr lang="en-US" sz="2800" u="none"/>
              <a:t>:  </a:t>
            </a:r>
            <a:r>
              <a:rPr lang="en-US" sz="2800" u="none">
                <a:solidFill>
                  <a:srgbClr val="FF0000"/>
                </a:solidFill>
              </a:rPr>
              <a:t>PRIOR</a:t>
            </a:r>
            <a:r>
              <a:rPr lang="en-US" sz="2800" u="none"/>
              <a:t> YEAR</a:t>
            </a:r>
            <a:endParaRPr lang="en-US" sz="2800" u="none" baseline="0"/>
          </a:p>
        </c:rich>
      </c:tx>
      <c:layout>
        <c:manualLayout>
          <c:xMode val="edge"/>
          <c:yMode val="edge"/>
          <c:x val="0.16682722922799806"/>
          <c:y val="4.9364411819534902E-2"/>
        </c:manualLayout>
      </c:layout>
      <c:overlay val="0"/>
    </c:title>
    <c:autoTitleDeleted val="0"/>
    <c:view3D>
      <c:rotX val="30"/>
      <c:rotY val="214"/>
      <c:rAngAx val="0"/>
    </c:view3D>
    <c:floor>
      <c:thickness val="0"/>
    </c:floor>
    <c:sideWall>
      <c:thickness val="0"/>
    </c:sideWall>
    <c:backWall>
      <c:thickness val="0"/>
    </c:backWall>
    <c:plotArea>
      <c:layout/>
      <c:pie3DChart>
        <c:varyColors val="1"/>
        <c:ser>
          <c:idx val="1"/>
          <c:order val="0"/>
          <c:tx>
            <c:v>Year-End Expenses:  Prior Year</c:v>
          </c:tx>
          <c:dLbls>
            <c:dLbl>
              <c:idx val="0"/>
              <c:layout>
                <c:manualLayout>
                  <c:x val="0.12056377655038031"/>
                  <c:y val="0.14159816206169115"/>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12A0-4B95-80FD-BA243C2EFBFC}"/>
                </c:ext>
              </c:extLst>
            </c:dLbl>
            <c:dLbl>
              <c:idx val="6"/>
              <c:layout>
                <c:manualLayout>
                  <c:x val="0.22900362288897447"/>
                  <c:y val="5.846596307926337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12A0-4B95-80FD-BA243C2EFBFC}"/>
                </c:ext>
              </c:extLst>
            </c:dLbl>
            <c:numFmt formatCode="0.0%" sourceLinked="0"/>
            <c:spPr>
              <a:noFill/>
              <a:ln>
                <a:noFill/>
              </a:ln>
              <a:effectLst/>
            </c:spPr>
            <c:txPr>
              <a:bodyPr/>
              <a:lstStyle/>
              <a:p>
                <a:pPr>
                  <a:defRPr sz="1600" b="1">
                    <a:solidFill>
                      <a:schemeClr val="tx1">
                        <a:lumMod val="85000"/>
                        <a:lumOff val="15000"/>
                      </a:schemeClr>
                    </a:solidFill>
                  </a:defRPr>
                </a:pPr>
                <a:endParaRPr lang="en-US"/>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'Total Expense'!$F$156:$M$156</c:f>
            </c:multiLvlStrRef>
          </c:cat>
          <c:val>
            <c:numRef>
              <c:f>'Total Expense'!$F$170:$M$170</c:f>
              <c:numCache>
                <c:formatCode>_("$"* #,##0_);_("$"* \(#,##0\);_("$"* "-"??_);_(@_)</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0-719C-40FE-BC97-F870824C874B}"/>
            </c:ext>
          </c:extLst>
        </c:ser>
        <c:dLbls>
          <c:dLblPos val="bestFit"/>
          <c:showLegendKey val="0"/>
          <c:showVal val="1"/>
          <c:showCatName val="1"/>
          <c:showSerName val="0"/>
          <c:showPercent val="0"/>
          <c:showBubbleSize val="0"/>
          <c:showLeaderLines val="1"/>
        </c:dLbls>
      </c:pie3DChart>
    </c:plotArea>
    <c:plotVisOnly val="1"/>
    <c:dispBlanksAs val="gap"/>
    <c:showDLblsOverMax val="0"/>
  </c:chart>
  <c:spPr>
    <a:solidFill>
      <a:schemeClr val="accent6">
        <a:lumMod val="20000"/>
        <a:lumOff val="80000"/>
      </a:schemeClr>
    </a:solidFill>
  </c:spPr>
  <c:txPr>
    <a:bodyPr/>
    <a:lstStyle/>
    <a:p>
      <a:pPr>
        <a:defRPr sz="1400"/>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1'!$E$124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1'!$Q$145:$Q$156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1'!$F$125:$F$136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9349-4E75-AA11-03BAA0BEC279}"/>
            </c:ext>
          </c:extLst>
        </c:ser>
        <c:ser>
          <c:idx val="1"/>
          <c:order val="1"/>
          <c:tx>
            <c:strRef>
              <c:f>'Exp 1'!$E$144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1'!$Q$145:$Q$156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349-4E75-AA11-03BAA0BEC279}"/>
            </c:ext>
          </c:extLst>
        </c:ser>
        <c:ser>
          <c:idx val="0"/>
          <c:order val="2"/>
          <c:tx>
            <c:strRef>
              <c:f>'Exp 1'!$I$144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1'!$Q$145:$Q$156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349-4E75-AA11-03BAA0BEC279}"/>
            </c:ext>
          </c:extLst>
        </c:ser>
        <c:ser>
          <c:idx val="2"/>
          <c:order val="3"/>
          <c:tx>
            <c:strRef>
              <c:f>'Exp 1'!$M$144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1'!$Q$145:$Q$156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349-4E75-AA11-03BAA0BEC279}"/>
            </c:ext>
          </c:extLst>
        </c:ser>
        <c:ser>
          <c:idx val="4"/>
          <c:order val="4"/>
          <c:tx>
            <c:strRef>
              <c:f>'Exp 1'!$Q$144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1'!$Q$145:$Q$156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349-4E75-AA11-03BAA0BEC279}"/>
            </c:ext>
          </c:extLst>
        </c:ser>
        <c:dLbls>
          <c:showLegendKey val="0"/>
          <c:showVal val="0"/>
          <c:showCatName val="0"/>
          <c:showSerName val="0"/>
          <c:showPercent val="0"/>
          <c:showBubbleSize val="0"/>
        </c:dLbls>
        <c:marker val="1"/>
        <c:smooth val="0"/>
        <c:axId val="365421528"/>
        <c:axId val="365414472"/>
      </c:lineChart>
      <c:catAx>
        <c:axId val="365421528"/>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365414472"/>
        <c:crosses val="autoZero"/>
        <c:auto val="1"/>
        <c:lblAlgn val="ctr"/>
        <c:lblOffset val="100"/>
        <c:noMultiLvlLbl val="0"/>
      </c:catAx>
      <c:valAx>
        <c:axId val="365414472"/>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5421528"/>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1'!$X$124</c:f>
              <c:strCache>
                <c:ptCount val="1"/>
                <c:pt idx="0">
                  <c:v>Year-End 
Expense</c:v>
                </c:pt>
              </c:strCache>
            </c:strRef>
          </c:tx>
          <c:spPr>
            <a:solidFill>
              <a:schemeClr val="accent2">
                <a:lumMod val="75000"/>
              </a:schemeClr>
            </a:solidFill>
            <a:ln w="4445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4BD4-4C06-963D-47094F0EAF43}"/>
              </c:ext>
            </c:extLst>
          </c:dPt>
          <c:cat>
            <c:numRef>
              <c:f>'Exp 1'!$W$125:$W$129</c:f>
              <c:numCache>
                <c:formatCode>General</c:formatCode>
                <c:ptCount val="5"/>
                <c:pt idx="0">
                  <c:v>-4</c:v>
                </c:pt>
                <c:pt idx="1">
                  <c:v>-3</c:v>
                </c:pt>
                <c:pt idx="2">
                  <c:v>-2</c:v>
                </c:pt>
                <c:pt idx="3">
                  <c:v>-1</c:v>
                </c:pt>
                <c:pt idx="4">
                  <c:v>0</c:v>
                </c:pt>
              </c:numCache>
            </c:numRef>
          </c:cat>
          <c:val>
            <c:numRef>
              <c:f>'Exp 1'!$X$125:$X$129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4BD4-4C06-963D-47094F0EAF43}"/>
            </c:ext>
          </c:extLst>
        </c:ser>
        <c:dLbls>
          <c:showLegendKey val="0"/>
          <c:showVal val="0"/>
          <c:showCatName val="0"/>
          <c:showSerName val="0"/>
          <c:showPercent val="0"/>
          <c:showBubbleSize val="0"/>
        </c:dLbls>
        <c:gapWidth val="150"/>
        <c:axId val="365416432"/>
        <c:axId val="365417608"/>
      </c:barChart>
      <c:catAx>
        <c:axId val="365416432"/>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17608"/>
        <c:crosses val="autoZero"/>
        <c:auto val="1"/>
        <c:lblAlgn val="ctr"/>
        <c:lblOffset val="100"/>
        <c:noMultiLvlLbl val="0"/>
      </c:catAx>
      <c:valAx>
        <c:axId val="365417608"/>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5416432"/>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1"/>
          <c:order val="0"/>
          <c:tx>
            <c:strRef>
              <c:f>'Exp 1'!$L$123</c:f>
              <c:strCache>
                <c:ptCount val="1"/>
                <c:pt idx="0">
                  <c:v>4-Yr Based Forecast</c:v>
                </c:pt>
              </c:strCache>
            </c:strRef>
          </c:tx>
          <c:spPr>
            <a:ln w="44450" cap="rnd">
              <a:solidFill>
                <a:schemeClr val="accent5"/>
              </a:solidFill>
              <a:round/>
            </a:ln>
            <a:effectLst/>
          </c:spPr>
          <c:marker>
            <c:symbol val="none"/>
          </c:marker>
          <c:cat>
            <c:strRef>
              <c:f>'Exp 1'!$L$125:$L$136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1'!$P$125:$P$136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E43A-4794-8673-01467DEAB8E3}"/>
            </c:ext>
          </c:extLst>
        </c:ser>
        <c:ser>
          <c:idx val="0"/>
          <c:order val="1"/>
          <c:tx>
            <c:strRef>
              <c:f>'Exp 1'!$E$123</c:f>
              <c:strCache>
                <c:ptCount val="1"/>
                <c:pt idx="0">
                  <c:v>1-Yr Based Forecast</c:v>
                </c:pt>
              </c:strCache>
            </c:strRef>
          </c:tx>
          <c:spPr>
            <a:ln w="44450" cap="rnd">
              <a:solidFill>
                <a:schemeClr val="accent6"/>
              </a:solidFill>
              <a:round/>
            </a:ln>
            <a:effectLst/>
          </c:spPr>
          <c:marker>
            <c:symbol val="none"/>
          </c:marker>
          <c:cat>
            <c:strRef>
              <c:f>'Exp 1'!$L$125:$L$136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1'!$I$125:$I$136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E43A-4794-8673-01467DEAB8E3}"/>
            </c:ext>
          </c:extLst>
        </c:ser>
        <c:ser>
          <c:idx val="2"/>
          <c:order val="2"/>
          <c:tx>
            <c:v>Average</c:v>
          </c:tx>
          <c:spPr>
            <a:ln w="38100" cap="rnd">
              <a:solidFill>
                <a:schemeClr val="accent4">
                  <a:lumMod val="75000"/>
                </a:schemeClr>
              </a:solidFill>
              <a:prstDash val="sysDash"/>
              <a:round/>
            </a:ln>
            <a:effectLst/>
          </c:spPr>
          <c:marker>
            <c:symbol val="none"/>
          </c:marker>
          <c:cat>
            <c:strRef>
              <c:f>'Exp 1'!$L$125:$L$136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1'!$S$125:$S$136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E43A-4794-8673-01467DEAB8E3}"/>
            </c:ext>
          </c:extLst>
        </c:ser>
        <c:dLbls>
          <c:showLegendKey val="0"/>
          <c:showVal val="0"/>
          <c:showCatName val="0"/>
          <c:showSerName val="0"/>
          <c:showPercent val="0"/>
          <c:showBubbleSize val="0"/>
        </c:dLbls>
        <c:smooth val="0"/>
        <c:axId val="365420352"/>
        <c:axId val="365416824"/>
      </c:lineChart>
      <c:catAx>
        <c:axId val="365420352"/>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16824"/>
        <c:crosses val="autoZero"/>
        <c:auto val="1"/>
        <c:lblAlgn val="ctr"/>
        <c:lblOffset val="100"/>
        <c:noMultiLvlLbl val="0"/>
      </c:catAx>
      <c:valAx>
        <c:axId val="365416824"/>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5420352"/>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75000"/>
                    <a:lumOff val="25000"/>
                  </a:schemeClr>
                </a:solidFill>
                <a:latin typeface="+mn-lt"/>
                <a:ea typeface="+mn-ea"/>
                <a:cs typeface="+mn-cs"/>
              </a:defRPr>
            </a:pPr>
            <a:r>
              <a:rPr lang="en-US" sz="2400" b="1">
                <a:solidFill>
                  <a:schemeClr val="tx1">
                    <a:lumMod val="75000"/>
                    <a:lumOff val="25000"/>
                  </a:schemeClr>
                </a:solidFill>
              </a:rPr>
              <a:t>YEAR TO DATE GIVING</a:t>
            </a:r>
          </a:p>
        </c:rich>
      </c:tx>
      <c:layout>
        <c:manualLayout>
          <c:xMode val="edge"/>
          <c:yMode val="edge"/>
          <c:x val="0.3986843621223814"/>
          <c:y val="1.4503851651197585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4.3118152175052687E-2"/>
          <c:y val="0.12066947357453225"/>
          <c:w val="0.95288717405663836"/>
          <c:h val="0.71550887574698463"/>
        </c:manualLayout>
      </c:layout>
      <c:lineChart>
        <c:grouping val="standard"/>
        <c:varyColors val="0"/>
        <c:ser>
          <c:idx val="0"/>
          <c:order val="0"/>
          <c:tx>
            <c:strRef>
              <c:f>'2-Weekly Input'!$B$12:$B$13</c:f>
              <c:strCache>
                <c:ptCount val="2"/>
                <c:pt idx="0">
                  <c:v>0</c:v>
                </c:pt>
              </c:strCache>
            </c:strRef>
          </c:tx>
          <c:spPr>
            <a:ln w="25400" cap="rnd">
              <a:solidFill>
                <a:srgbClr val="FF0000"/>
              </a:solidFill>
              <a:round/>
            </a:ln>
            <a:effectLst/>
          </c:spPr>
          <c:marker>
            <c:symbol val="circle"/>
            <c:size val="10"/>
            <c:spPr>
              <a:solidFill>
                <a:srgbClr val="FF0000"/>
              </a:solidFill>
              <a:ln w="25400">
                <a:solidFill>
                  <a:srgbClr val="FF0000"/>
                </a:solidFill>
              </a:ln>
              <a:effectLst/>
            </c:spPr>
          </c:marker>
          <c:dPt>
            <c:idx val="45"/>
            <c:marker>
              <c:symbol val="circle"/>
              <c:size val="10"/>
              <c:spPr>
                <a:solidFill>
                  <a:srgbClr val="FF0000"/>
                </a:solidFill>
                <a:ln w="25400">
                  <a:solidFill>
                    <a:srgbClr val="FF0000"/>
                  </a:solidFill>
                </a:ln>
                <a:effectLst/>
              </c:spPr>
            </c:marker>
            <c:bubble3D val="0"/>
            <c:spPr>
              <a:ln w="31750" cap="rnd">
                <a:solidFill>
                  <a:srgbClr val="FF0000"/>
                </a:solidFill>
                <a:round/>
              </a:ln>
              <a:effectLst/>
            </c:spPr>
            <c:extLst>
              <c:ext xmlns:c16="http://schemas.microsoft.com/office/drawing/2014/chart" uri="{C3380CC4-5D6E-409C-BE32-E72D297353CC}">
                <c16:uniqueId val="{00000001-B3E4-4A6B-BF3D-A98A469CF2A6}"/>
              </c:ext>
            </c:extLst>
          </c:dPt>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Input'!$N$14:$N$66</c:f>
              <c:numCache>
                <c:formatCode>_("$"* #,##0_);_("$"* \(#,##0\);_("$"* "-"??_);_(@_)</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2-B3E4-4A6B-BF3D-A98A469CF2A6}"/>
            </c:ext>
          </c:extLst>
        </c:ser>
        <c:ser>
          <c:idx val="1"/>
          <c:order val="1"/>
          <c:tx>
            <c:strRef>
              <c:f>'2-Weekly Input'!$B$81:$B$82</c:f>
              <c:strCache>
                <c:ptCount val="2"/>
                <c:pt idx="0">
                  <c:v>-1</c:v>
                </c:pt>
              </c:strCache>
            </c:strRef>
          </c:tx>
          <c:spPr>
            <a:ln w="25400" cap="rnd">
              <a:solidFill>
                <a:schemeClr val="accent2"/>
              </a:solidFill>
              <a:prstDash val="sysDash"/>
              <a:round/>
            </a:ln>
            <a:effectLst/>
          </c:spPr>
          <c:marker>
            <c:symbol val="square"/>
            <c:size val="8"/>
            <c:spPr>
              <a:noFill/>
              <a:ln w="25400">
                <a:solidFill>
                  <a:schemeClr val="accent2"/>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Input'!$N$83:$N$135</c:f>
              <c:numCache>
                <c:formatCode>_("$"* #,##0_);_("$"* \(#,##0\);_("$"* "-"??_);_(@_)</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3-B3E4-4A6B-BF3D-A98A469CF2A6}"/>
            </c:ext>
          </c:extLst>
        </c:ser>
        <c:ser>
          <c:idx val="2"/>
          <c:order val="2"/>
          <c:tx>
            <c:strRef>
              <c:f>'2-Weekly Input'!$B$147:$B$148</c:f>
              <c:strCache>
                <c:ptCount val="2"/>
                <c:pt idx="0">
                  <c:v>-2</c:v>
                </c:pt>
              </c:strCache>
            </c:strRef>
          </c:tx>
          <c:spPr>
            <a:ln w="31750" cap="rnd">
              <a:solidFill>
                <a:srgbClr val="0070C0"/>
              </a:solidFill>
              <a:prstDash val="sysDot"/>
              <a:round/>
            </a:ln>
            <a:effectLst/>
          </c:spPr>
          <c:marker>
            <c:symbol val="triangle"/>
            <c:size val="8"/>
            <c:spPr>
              <a:noFill/>
              <a:ln w="25400">
                <a:solidFill>
                  <a:srgbClr val="0070C0">
                    <a:alpha val="97000"/>
                  </a:srgbClr>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Input'!$N$149:$N$201</c:f>
              <c:numCache>
                <c:formatCode>_("$"* #,##0_);_("$"* \(#,##0\);_("$"* "-"??_);_(@_)</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4-B3E4-4A6B-BF3D-A98A469CF2A6}"/>
            </c:ext>
          </c:extLst>
        </c:ser>
        <c:ser>
          <c:idx val="3"/>
          <c:order val="3"/>
          <c:tx>
            <c:strRef>
              <c:f>'2-Weekly Input'!$B$213:$B$214</c:f>
              <c:strCache>
                <c:ptCount val="2"/>
                <c:pt idx="0">
                  <c:v>-3</c:v>
                </c:pt>
              </c:strCache>
            </c:strRef>
          </c:tx>
          <c:spPr>
            <a:ln w="25400" cap="rnd">
              <a:solidFill>
                <a:srgbClr val="7030A0"/>
              </a:solidFill>
              <a:prstDash val="dashDot"/>
              <a:round/>
            </a:ln>
            <a:effectLst/>
          </c:spPr>
          <c:marker>
            <c:symbol val="diamond"/>
            <c:size val="9"/>
            <c:spPr>
              <a:noFill/>
              <a:ln w="25400">
                <a:solidFill>
                  <a:srgbClr val="9A57CD"/>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Input'!$N$215:$N$267</c:f>
              <c:numCache>
                <c:formatCode>_("$"* #,##0_);_("$"* \(#,##0\);_("$"* "-"??_);_(@_)</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5-B3E4-4A6B-BF3D-A98A469CF2A6}"/>
            </c:ext>
          </c:extLst>
        </c:ser>
        <c:ser>
          <c:idx val="4"/>
          <c:order val="4"/>
          <c:tx>
            <c:strRef>
              <c:f>'2-Weekly Input'!$B$279:$B$280</c:f>
              <c:strCache>
                <c:ptCount val="2"/>
                <c:pt idx="0">
                  <c:v>-4</c:v>
                </c:pt>
              </c:strCache>
            </c:strRef>
          </c:tx>
          <c:spPr>
            <a:ln w="25400" cap="rnd">
              <a:solidFill>
                <a:srgbClr val="00B050"/>
              </a:solidFill>
              <a:prstDash val="sysDash"/>
              <a:round/>
            </a:ln>
            <a:effectLst/>
          </c:spPr>
          <c:marker>
            <c:symbol val="circle"/>
            <c:size val="8"/>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Input'!$N$281:$N$333</c:f>
              <c:numCache>
                <c:formatCode>_("$"* #,##0_);_("$"* \(#,##0\);_("$"* "-"??_);_(@_)</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6-B3E4-4A6B-BF3D-A98A469CF2A6}"/>
            </c:ext>
          </c:extLst>
        </c:ser>
        <c:dLbls>
          <c:showLegendKey val="0"/>
          <c:showVal val="0"/>
          <c:showCatName val="0"/>
          <c:showSerName val="0"/>
          <c:showPercent val="0"/>
          <c:showBubbleSize val="0"/>
        </c:dLbls>
        <c:marker val="1"/>
        <c:smooth val="0"/>
        <c:axId val="354880496"/>
        <c:axId val="354881280"/>
      </c:lineChart>
      <c:dateAx>
        <c:axId val="354880496"/>
        <c:scaling>
          <c:orientation val="minMax"/>
        </c:scaling>
        <c:delete val="0"/>
        <c:axPos val="b"/>
        <c:majorGridlines>
          <c:spPr>
            <a:ln w="9525" cap="flat" cmpd="sng" algn="ctr">
              <a:solidFill>
                <a:schemeClr val="bg1">
                  <a:lumMod val="65000"/>
                </a:schemeClr>
              </a:solidFill>
              <a:round/>
            </a:ln>
            <a:effectLst/>
          </c:spPr>
        </c:majorGridlines>
        <c:minorGridlines>
          <c:spPr>
            <a:ln w="9525" cap="flat" cmpd="sng" algn="ctr">
              <a:noFill/>
              <a:round/>
            </a:ln>
            <a:effectLst/>
          </c:spPr>
        </c:minorGridlines>
        <c:numFmt formatCode="mmm"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1" i="0" u="none" strike="noStrike" kern="1200" cap="small" baseline="0">
                <a:solidFill>
                  <a:schemeClr val="tx1">
                    <a:lumMod val="75000"/>
                    <a:lumOff val="25000"/>
                  </a:schemeClr>
                </a:solidFill>
                <a:latin typeface="Calibri" panose="020F0502020204030204" pitchFamily="34" charset="0"/>
                <a:ea typeface="+mn-ea"/>
                <a:cs typeface="+mn-cs"/>
              </a:defRPr>
            </a:pPr>
            <a:endParaRPr lang="en-US"/>
          </a:p>
        </c:txPr>
        <c:crossAx val="354881280"/>
        <c:crosses val="autoZero"/>
        <c:auto val="1"/>
        <c:lblOffset val="100"/>
        <c:baseTimeUnit val="days"/>
        <c:majorUnit val="1"/>
        <c:majorTimeUnit val="months"/>
      </c:dateAx>
      <c:valAx>
        <c:axId val="354881280"/>
        <c:scaling>
          <c:orientation val="minMax"/>
        </c:scaling>
        <c:delete val="0"/>
        <c:axPos val="l"/>
        <c:majorGridlines>
          <c:spPr>
            <a:ln w="6350" cap="flat" cmpd="sng" algn="ctr">
              <a:solidFill>
                <a:schemeClr val="tx1"/>
              </a:solidFill>
              <a:round/>
            </a:ln>
            <a:effectLst/>
          </c:spPr>
        </c:majorGridlines>
        <c:minorGridlines>
          <c:spPr>
            <a:ln w="6350" cap="flat" cmpd="sng" algn="ctr">
              <a:noFill/>
              <a:prstDash val="dash"/>
              <a:round/>
            </a:ln>
            <a:effectLst/>
          </c:spPr>
        </c:minorGridlines>
        <c:numFmt formatCode="&quot;$&quot;\ #,##0,\ &quot;K&quot;"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75000"/>
                    <a:lumOff val="25000"/>
                  </a:schemeClr>
                </a:solidFill>
                <a:latin typeface="+mn-lt"/>
                <a:ea typeface="+mn-ea"/>
                <a:cs typeface="+mn-cs"/>
              </a:defRPr>
            </a:pPr>
            <a:endParaRPr lang="en-US"/>
          </a:p>
        </c:txPr>
        <c:crossAx val="354880496"/>
        <c:crossesAt val="42008"/>
        <c:crossBetween val="between"/>
      </c:valAx>
      <c:spPr>
        <a:noFill/>
        <a:ln w="6350">
          <a:solidFill>
            <a:schemeClr val="tx1"/>
          </a:solidFill>
        </a:ln>
        <a:effectLst/>
      </c:spPr>
    </c:plotArea>
    <c:legend>
      <c:legendPos val="b"/>
      <c:layout>
        <c:manualLayout>
          <c:xMode val="edge"/>
          <c:yMode val="edge"/>
          <c:x val="0.36700901338422187"/>
          <c:y val="0.92298093449937302"/>
          <c:w val="0.23176239042593197"/>
          <c:h val="6.651693551154676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1'!$B$164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1'!$B$125:$B$136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32C3-47DC-A685-9D40C0729EAE}"/>
            </c:ext>
          </c:extLst>
        </c:ser>
        <c:ser>
          <c:idx val="1"/>
          <c:order val="1"/>
          <c:tx>
            <c:strRef>
              <c:f>'Exp 1'!$C$164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1'!$B$125:$B$136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2C3-47DC-A685-9D40C0729EAE}"/>
            </c:ext>
          </c:extLst>
        </c:ser>
        <c:ser>
          <c:idx val="2"/>
          <c:order val="2"/>
          <c:tx>
            <c:strRef>
              <c:f>'Exp 1'!$D$164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1'!$B$125:$B$136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2C3-47DC-A685-9D40C0729EAE}"/>
            </c:ext>
          </c:extLst>
        </c:ser>
        <c:ser>
          <c:idx val="3"/>
          <c:order val="3"/>
          <c:tx>
            <c:strRef>
              <c:f>'Exp 1'!$E$164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1'!$B$125:$B$136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2C3-47DC-A685-9D40C0729EAE}"/>
            </c:ext>
          </c:extLst>
        </c:ser>
        <c:ser>
          <c:idx val="4"/>
          <c:order val="4"/>
          <c:tx>
            <c:strRef>
              <c:f>'Exp 1'!$F$164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1'!$B$125:$B$136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2C3-47DC-A685-9D40C0729EAE}"/>
            </c:ext>
          </c:extLst>
        </c:ser>
        <c:dLbls>
          <c:showLegendKey val="0"/>
          <c:showVal val="0"/>
          <c:showCatName val="0"/>
          <c:showSerName val="0"/>
          <c:showPercent val="0"/>
          <c:showBubbleSize val="0"/>
        </c:dLbls>
        <c:marker val="1"/>
        <c:smooth val="0"/>
        <c:axId val="365396440"/>
        <c:axId val="365399184"/>
      </c:lineChart>
      <c:catAx>
        <c:axId val="365396440"/>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399184"/>
        <c:crosses val="autoZero"/>
        <c:auto val="1"/>
        <c:lblAlgn val="ctr"/>
        <c:lblOffset val="100"/>
        <c:noMultiLvlLbl val="0"/>
      </c:catAx>
      <c:valAx>
        <c:axId val="365399184"/>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5396440"/>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1'!$Y$124</c:f>
              <c:strCache>
                <c:ptCount val="1"/>
                <c:pt idx="0">
                  <c:v> Pct of
Expense </c:v>
                </c:pt>
              </c:strCache>
            </c:strRef>
          </c:tx>
          <c:spPr>
            <a:solidFill>
              <a:schemeClr val="accent2">
                <a:lumMod val="75000"/>
              </a:schemeClr>
            </a:solidFill>
            <a:ln w="1905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28BE-4679-9B48-4F32E07DFEA6}"/>
              </c:ext>
            </c:extLst>
          </c:dPt>
          <c:cat>
            <c:numRef>
              <c:f>'Exp 1'!$W$125:$W$129</c:f>
              <c:numCache>
                <c:formatCode>General</c:formatCode>
                <c:ptCount val="5"/>
                <c:pt idx="0">
                  <c:v>-4</c:v>
                </c:pt>
                <c:pt idx="1">
                  <c:v>-3</c:v>
                </c:pt>
                <c:pt idx="2">
                  <c:v>-2</c:v>
                </c:pt>
                <c:pt idx="3">
                  <c:v>-1</c:v>
                </c:pt>
                <c:pt idx="4">
                  <c:v>0</c:v>
                </c:pt>
              </c:numCache>
            </c:numRef>
          </c:cat>
          <c:val>
            <c:numRef>
              <c:f>'Exp 1'!$Y$125:$Y$129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28BE-4679-9B48-4F32E07DFEA6}"/>
            </c:ext>
          </c:extLst>
        </c:ser>
        <c:dLbls>
          <c:showLegendKey val="0"/>
          <c:showVal val="0"/>
          <c:showCatName val="0"/>
          <c:showSerName val="0"/>
          <c:showPercent val="0"/>
          <c:showBubbleSize val="0"/>
        </c:dLbls>
        <c:gapWidth val="150"/>
        <c:axId val="365397616"/>
        <c:axId val="365393304"/>
      </c:barChart>
      <c:catAx>
        <c:axId val="365397616"/>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393304"/>
        <c:crosses val="autoZero"/>
        <c:auto val="1"/>
        <c:lblAlgn val="ctr"/>
        <c:lblOffset val="100"/>
        <c:noMultiLvlLbl val="0"/>
      </c:catAx>
      <c:valAx>
        <c:axId val="36539330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5397616"/>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1"/>
          <c:order val="0"/>
          <c:tx>
            <c:strRef>
              <c:f>'Exp 1'!$L$123</c:f>
              <c:strCache>
                <c:ptCount val="1"/>
                <c:pt idx="0">
                  <c:v>4-Yr Based Forecast</c:v>
                </c:pt>
              </c:strCache>
            </c:strRef>
          </c:tx>
          <c:spPr>
            <a:ln w="44450" cap="rnd">
              <a:solidFill>
                <a:srgbClr val="0070C0"/>
              </a:solidFill>
              <a:round/>
            </a:ln>
            <a:effectLst/>
          </c:spPr>
          <c:marker>
            <c:symbol val="none"/>
          </c:marker>
          <c:cat>
            <c:strRef>
              <c:f>'Exp 1'!$L$125:$L$136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1'!$Q$125:$Q$136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8D7E-4728-B740-FB1162C2C1BC}"/>
            </c:ext>
          </c:extLst>
        </c:ser>
        <c:ser>
          <c:idx val="0"/>
          <c:order val="1"/>
          <c:tx>
            <c:strRef>
              <c:f>'Exp 1'!$E$123</c:f>
              <c:strCache>
                <c:ptCount val="1"/>
                <c:pt idx="0">
                  <c:v>1-Yr Based Forecast</c:v>
                </c:pt>
              </c:strCache>
            </c:strRef>
          </c:tx>
          <c:spPr>
            <a:ln w="44450" cap="rnd">
              <a:solidFill>
                <a:schemeClr val="accent6"/>
              </a:solidFill>
              <a:round/>
            </a:ln>
            <a:effectLst/>
          </c:spPr>
          <c:marker>
            <c:symbol val="none"/>
          </c:marker>
          <c:cat>
            <c:strRef>
              <c:f>'Exp 1'!$L$125:$L$136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1'!$J$125:$J$136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8D7E-4728-B740-FB1162C2C1BC}"/>
            </c:ext>
          </c:extLst>
        </c:ser>
        <c:ser>
          <c:idx val="2"/>
          <c:order val="2"/>
          <c:tx>
            <c:v>Average</c:v>
          </c:tx>
          <c:spPr>
            <a:ln w="38100" cap="rnd">
              <a:solidFill>
                <a:schemeClr val="accent4">
                  <a:lumMod val="75000"/>
                </a:schemeClr>
              </a:solidFill>
              <a:prstDash val="sysDash"/>
              <a:round/>
            </a:ln>
            <a:effectLst/>
          </c:spPr>
          <c:marker>
            <c:symbol val="none"/>
          </c:marker>
          <c:cat>
            <c:strRef>
              <c:f>'Exp 1'!$L$125:$L$136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extLst xmlns:c15="http://schemas.microsoft.com/office/drawing/2012/chart"/>
            </c:strRef>
          </c:cat>
          <c:val>
            <c:numRef>
              <c:f>'Exp 1'!$U$125:$U$136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extLst xmlns:c15="http://schemas.microsoft.com/office/drawing/2012/chart"/>
            </c:numRef>
          </c:val>
          <c:smooth val="0"/>
          <c:extLst>
            <c:ext xmlns:c16="http://schemas.microsoft.com/office/drawing/2014/chart" uri="{C3380CC4-5D6E-409C-BE32-E72D297353CC}">
              <c16:uniqueId val="{00000002-8D7E-4728-B740-FB1162C2C1BC}"/>
            </c:ext>
          </c:extLst>
        </c:ser>
        <c:dLbls>
          <c:showLegendKey val="0"/>
          <c:showVal val="0"/>
          <c:showCatName val="0"/>
          <c:showSerName val="0"/>
          <c:showPercent val="0"/>
          <c:showBubbleSize val="0"/>
        </c:dLbls>
        <c:smooth val="0"/>
        <c:axId val="365392912"/>
        <c:axId val="365393696"/>
        <c:extLst/>
      </c:lineChart>
      <c:catAx>
        <c:axId val="365392912"/>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393696"/>
        <c:crosses val="autoZero"/>
        <c:auto val="1"/>
        <c:lblAlgn val="ctr"/>
        <c:lblOffset val="100"/>
        <c:noMultiLvlLbl val="0"/>
      </c:catAx>
      <c:valAx>
        <c:axId val="365393696"/>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5392912"/>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2'!$E$124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2'!$Q$145:$Q$156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2'!$F$125:$F$136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9F75-4D90-89DD-3052C09D65B5}"/>
            </c:ext>
          </c:extLst>
        </c:ser>
        <c:ser>
          <c:idx val="1"/>
          <c:order val="1"/>
          <c:tx>
            <c:strRef>
              <c:f>'Exp 2'!$E$144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2'!$Q$145:$Q$156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F75-4D90-89DD-3052C09D65B5}"/>
            </c:ext>
          </c:extLst>
        </c:ser>
        <c:ser>
          <c:idx val="0"/>
          <c:order val="2"/>
          <c:tx>
            <c:strRef>
              <c:f>'Exp 2'!$I$144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2'!$Q$145:$Q$156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F75-4D90-89DD-3052C09D65B5}"/>
            </c:ext>
          </c:extLst>
        </c:ser>
        <c:ser>
          <c:idx val="2"/>
          <c:order val="3"/>
          <c:tx>
            <c:strRef>
              <c:f>'Exp 2'!$M$144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2'!$Q$145:$Q$156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F75-4D90-89DD-3052C09D65B5}"/>
            </c:ext>
          </c:extLst>
        </c:ser>
        <c:ser>
          <c:idx val="4"/>
          <c:order val="4"/>
          <c:tx>
            <c:strRef>
              <c:f>'Exp 2'!$Q$144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2'!$Q$145:$Q$156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F75-4D90-89DD-3052C09D65B5}"/>
            </c:ext>
          </c:extLst>
        </c:ser>
        <c:dLbls>
          <c:showLegendKey val="0"/>
          <c:showVal val="0"/>
          <c:showCatName val="0"/>
          <c:showSerName val="0"/>
          <c:showPercent val="0"/>
          <c:showBubbleSize val="0"/>
        </c:dLbls>
        <c:marker val="1"/>
        <c:smooth val="0"/>
        <c:axId val="365396832"/>
        <c:axId val="365394480"/>
      </c:lineChart>
      <c:catAx>
        <c:axId val="365396832"/>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365394480"/>
        <c:crosses val="autoZero"/>
        <c:auto val="1"/>
        <c:lblAlgn val="ctr"/>
        <c:lblOffset val="100"/>
        <c:noMultiLvlLbl val="0"/>
      </c:catAx>
      <c:valAx>
        <c:axId val="365394480"/>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5396832"/>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2'!$X$124</c:f>
              <c:strCache>
                <c:ptCount val="1"/>
                <c:pt idx="0">
                  <c:v>Year-End 
Expense</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9570-4C48-8C8F-83759738E63F}"/>
              </c:ext>
            </c:extLst>
          </c:dPt>
          <c:cat>
            <c:numRef>
              <c:f>'Exp 2'!$W$125:$W$129</c:f>
              <c:numCache>
                <c:formatCode>General</c:formatCode>
                <c:ptCount val="5"/>
                <c:pt idx="0">
                  <c:v>-4</c:v>
                </c:pt>
                <c:pt idx="1">
                  <c:v>-3</c:v>
                </c:pt>
                <c:pt idx="2">
                  <c:v>-2</c:v>
                </c:pt>
                <c:pt idx="3">
                  <c:v>-1</c:v>
                </c:pt>
                <c:pt idx="4">
                  <c:v>0</c:v>
                </c:pt>
              </c:numCache>
            </c:numRef>
          </c:cat>
          <c:val>
            <c:numRef>
              <c:f>'Exp 2'!$X$125:$X$129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9570-4C48-8C8F-83759738E63F}"/>
            </c:ext>
          </c:extLst>
        </c:ser>
        <c:dLbls>
          <c:showLegendKey val="0"/>
          <c:showVal val="0"/>
          <c:showCatName val="0"/>
          <c:showSerName val="0"/>
          <c:showPercent val="0"/>
          <c:showBubbleSize val="0"/>
        </c:dLbls>
        <c:gapWidth val="150"/>
        <c:axId val="365395264"/>
        <c:axId val="365400752"/>
      </c:barChart>
      <c:catAx>
        <c:axId val="365395264"/>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00752"/>
        <c:crosses val="autoZero"/>
        <c:auto val="1"/>
        <c:lblAlgn val="ctr"/>
        <c:lblOffset val="100"/>
        <c:noMultiLvlLbl val="0"/>
      </c:catAx>
      <c:valAx>
        <c:axId val="365400752"/>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5395264"/>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1"/>
          <c:order val="0"/>
          <c:tx>
            <c:strRef>
              <c:f>'Exp 2'!$L$123</c:f>
              <c:strCache>
                <c:ptCount val="1"/>
                <c:pt idx="0">
                  <c:v>4-Yr Based Forecast</c:v>
                </c:pt>
              </c:strCache>
            </c:strRef>
          </c:tx>
          <c:spPr>
            <a:ln w="44450" cap="rnd">
              <a:solidFill>
                <a:schemeClr val="accent5"/>
              </a:solidFill>
              <a:round/>
            </a:ln>
            <a:effectLst/>
          </c:spPr>
          <c:marker>
            <c:symbol val="none"/>
          </c:marker>
          <c:cat>
            <c:strRef>
              <c:f>'Exp 2'!$L$125:$L$136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2'!$P$125:$P$136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2D30-43F8-A2FD-DFB34DDA53D1}"/>
            </c:ext>
          </c:extLst>
        </c:ser>
        <c:ser>
          <c:idx val="0"/>
          <c:order val="1"/>
          <c:tx>
            <c:strRef>
              <c:f>'Exp 2'!$E$123</c:f>
              <c:strCache>
                <c:ptCount val="1"/>
                <c:pt idx="0">
                  <c:v>1-Yr Based Forecast</c:v>
                </c:pt>
              </c:strCache>
            </c:strRef>
          </c:tx>
          <c:spPr>
            <a:ln w="44450" cap="rnd">
              <a:solidFill>
                <a:schemeClr val="accent6"/>
              </a:solidFill>
              <a:round/>
            </a:ln>
            <a:effectLst/>
          </c:spPr>
          <c:marker>
            <c:symbol val="none"/>
          </c:marker>
          <c:cat>
            <c:strRef>
              <c:f>'Exp 2'!$L$125:$L$136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2'!$I$125:$I$136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2D30-43F8-A2FD-DFB34DDA53D1}"/>
            </c:ext>
          </c:extLst>
        </c:ser>
        <c:ser>
          <c:idx val="2"/>
          <c:order val="2"/>
          <c:tx>
            <c:v>Average</c:v>
          </c:tx>
          <c:spPr>
            <a:ln w="38100" cap="rnd">
              <a:solidFill>
                <a:schemeClr val="accent4">
                  <a:lumMod val="75000"/>
                </a:schemeClr>
              </a:solidFill>
              <a:prstDash val="sysDash"/>
              <a:round/>
            </a:ln>
            <a:effectLst/>
          </c:spPr>
          <c:marker>
            <c:symbol val="none"/>
          </c:marker>
          <c:cat>
            <c:strRef>
              <c:f>'Exp 2'!$L$125:$L$136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2'!$S$125:$S$136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2D30-43F8-A2FD-DFB34DDA53D1}"/>
            </c:ext>
          </c:extLst>
        </c:ser>
        <c:dLbls>
          <c:showLegendKey val="0"/>
          <c:showVal val="0"/>
          <c:showCatName val="0"/>
          <c:showSerName val="0"/>
          <c:showPercent val="0"/>
          <c:showBubbleSize val="0"/>
        </c:dLbls>
        <c:smooth val="0"/>
        <c:axId val="365398400"/>
        <c:axId val="365389776"/>
      </c:lineChart>
      <c:catAx>
        <c:axId val="365398400"/>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389776"/>
        <c:crosses val="autoZero"/>
        <c:auto val="1"/>
        <c:lblAlgn val="ctr"/>
        <c:lblOffset val="100"/>
        <c:noMultiLvlLbl val="0"/>
      </c:catAx>
      <c:valAx>
        <c:axId val="365389776"/>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5398400"/>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2'!$B$164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2'!$B$125:$B$136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AA3D-4CED-BCAC-A4B1DE5FBED5}"/>
            </c:ext>
          </c:extLst>
        </c:ser>
        <c:ser>
          <c:idx val="1"/>
          <c:order val="1"/>
          <c:tx>
            <c:strRef>
              <c:f>'Exp 2'!$C$164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2'!$B$125:$B$136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A3D-4CED-BCAC-A4B1DE5FBED5}"/>
            </c:ext>
          </c:extLst>
        </c:ser>
        <c:ser>
          <c:idx val="2"/>
          <c:order val="2"/>
          <c:tx>
            <c:strRef>
              <c:f>'Exp 2'!$D$164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2'!$B$125:$B$136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A3D-4CED-BCAC-A4B1DE5FBED5}"/>
            </c:ext>
          </c:extLst>
        </c:ser>
        <c:ser>
          <c:idx val="3"/>
          <c:order val="3"/>
          <c:tx>
            <c:strRef>
              <c:f>'Exp 2'!$E$164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2'!$B$125:$B$136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A3D-4CED-BCAC-A4B1DE5FBED5}"/>
            </c:ext>
          </c:extLst>
        </c:ser>
        <c:ser>
          <c:idx val="4"/>
          <c:order val="4"/>
          <c:tx>
            <c:strRef>
              <c:f>'Exp 2'!$F$164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2'!$B$125:$B$136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AA3D-4CED-BCAC-A4B1DE5FBED5}"/>
            </c:ext>
          </c:extLst>
        </c:ser>
        <c:dLbls>
          <c:showLegendKey val="0"/>
          <c:showVal val="0"/>
          <c:showCatName val="0"/>
          <c:showSerName val="0"/>
          <c:showPercent val="0"/>
          <c:showBubbleSize val="0"/>
        </c:dLbls>
        <c:marker val="1"/>
        <c:smooth val="0"/>
        <c:axId val="365390168"/>
        <c:axId val="365401536"/>
      </c:lineChart>
      <c:catAx>
        <c:axId val="365390168"/>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401536"/>
        <c:crosses val="autoZero"/>
        <c:auto val="1"/>
        <c:lblAlgn val="ctr"/>
        <c:lblOffset val="100"/>
        <c:noMultiLvlLbl val="0"/>
      </c:catAx>
      <c:valAx>
        <c:axId val="365401536"/>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5390168"/>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2'!$Y$124</c:f>
              <c:strCache>
                <c:ptCount val="1"/>
                <c:pt idx="0">
                  <c:v> Pct of
Expense </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21FA-4940-82EF-E10BD48FC401}"/>
              </c:ext>
            </c:extLst>
          </c:dPt>
          <c:cat>
            <c:numRef>
              <c:f>'Exp 2'!$W$125:$W$129</c:f>
              <c:numCache>
                <c:formatCode>General</c:formatCode>
                <c:ptCount val="5"/>
                <c:pt idx="0">
                  <c:v>-4</c:v>
                </c:pt>
                <c:pt idx="1">
                  <c:v>-3</c:v>
                </c:pt>
                <c:pt idx="2">
                  <c:v>-2</c:v>
                </c:pt>
                <c:pt idx="3">
                  <c:v>-1</c:v>
                </c:pt>
                <c:pt idx="4">
                  <c:v>0</c:v>
                </c:pt>
              </c:numCache>
            </c:numRef>
          </c:cat>
          <c:val>
            <c:numRef>
              <c:f>'Exp 2'!$Y$125:$Y$129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21FA-4940-82EF-E10BD48FC401}"/>
            </c:ext>
          </c:extLst>
        </c:ser>
        <c:dLbls>
          <c:showLegendKey val="0"/>
          <c:showVal val="0"/>
          <c:showCatName val="0"/>
          <c:showSerName val="0"/>
          <c:showPercent val="0"/>
          <c:showBubbleSize val="0"/>
        </c:dLbls>
        <c:gapWidth val="150"/>
        <c:axId val="365392128"/>
        <c:axId val="365392520"/>
      </c:barChart>
      <c:catAx>
        <c:axId val="36539212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392520"/>
        <c:crosses val="autoZero"/>
        <c:auto val="1"/>
        <c:lblAlgn val="ctr"/>
        <c:lblOffset val="100"/>
        <c:noMultiLvlLbl val="0"/>
      </c:catAx>
      <c:valAx>
        <c:axId val="36539252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539212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1"/>
          <c:order val="0"/>
          <c:tx>
            <c:strRef>
              <c:f>'Exp 2'!$L$123</c:f>
              <c:strCache>
                <c:ptCount val="1"/>
                <c:pt idx="0">
                  <c:v>4-Yr Based Forecast</c:v>
                </c:pt>
              </c:strCache>
            </c:strRef>
          </c:tx>
          <c:spPr>
            <a:ln w="44450" cap="rnd">
              <a:solidFill>
                <a:srgbClr val="0070C0"/>
              </a:solidFill>
              <a:round/>
            </a:ln>
            <a:effectLst/>
          </c:spPr>
          <c:marker>
            <c:symbol val="none"/>
          </c:marker>
          <c:cat>
            <c:strRef>
              <c:f>'Exp 2'!$L$125:$L$136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2'!$Q$125:$Q$136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79E6-4663-9AB8-7EB2FBB09D2C}"/>
            </c:ext>
          </c:extLst>
        </c:ser>
        <c:ser>
          <c:idx val="0"/>
          <c:order val="1"/>
          <c:tx>
            <c:strRef>
              <c:f>'Exp 2'!$E$123</c:f>
              <c:strCache>
                <c:ptCount val="1"/>
                <c:pt idx="0">
                  <c:v>1-Yr Based Forecast</c:v>
                </c:pt>
              </c:strCache>
            </c:strRef>
          </c:tx>
          <c:spPr>
            <a:ln w="44450" cap="rnd">
              <a:solidFill>
                <a:schemeClr val="accent6"/>
              </a:solidFill>
              <a:round/>
            </a:ln>
            <a:effectLst/>
          </c:spPr>
          <c:marker>
            <c:symbol val="none"/>
          </c:marker>
          <c:cat>
            <c:strRef>
              <c:f>'Exp 2'!$L$125:$L$136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2'!$J$125:$J$136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79E6-4663-9AB8-7EB2FBB09D2C}"/>
            </c:ext>
          </c:extLst>
        </c:ser>
        <c:ser>
          <c:idx val="2"/>
          <c:order val="2"/>
          <c:tx>
            <c:v>Average</c:v>
          </c:tx>
          <c:spPr>
            <a:ln w="38100" cap="rnd">
              <a:solidFill>
                <a:schemeClr val="accent4">
                  <a:lumMod val="75000"/>
                </a:schemeClr>
              </a:solidFill>
              <a:prstDash val="sysDash"/>
              <a:round/>
            </a:ln>
            <a:effectLst/>
          </c:spPr>
          <c:marker>
            <c:symbol val="none"/>
          </c:marker>
          <c:cat>
            <c:strRef>
              <c:f>'Exp 2'!$L$125:$L$136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2'!$U$125:$U$136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79E6-4663-9AB8-7EB2FBB09D2C}"/>
            </c:ext>
          </c:extLst>
        </c:ser>
        <c:dLbls>
          <c:showLegendKey val="0"/>
          <c:showVal val="0"/>
          <c:showCatName val="0"/>
          <c:showSerName val="0"/>
          <c:showPercent val="0"/>
          <c:showBubbleSize val="0"/>
        </c:dLbls>
        <c:smooth val="0"/>
        <c:axId val="368296448"/>
        <c:axId val="368291744"/>
        <c:extLst/>
      </c:lineChart>
      <c:catAx>
        <c:axId val="368296448"/>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91744"/>
        <c:crosses val="autoZero"/>
        <c:auto val="1"/>
        <c:lblAlgn val="ctr"/>
        <c:lblOffset val="100"/>
        <c:noMultiLvlLbl val="0"/>
      </c:catAx>
      <c:valAx>
        <c:axId val="368291744"/>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8296448"/>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3'!$E$124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3'!$Q$145:$Q$156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3'!$F$125:$F$136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D97A-4284-A185-F2F8B72742F4}"/>
            </c:ext>
          </c:extLst>
        </c:ser>
        <c:ser>
          <c:idx val="1"/>
          <c:order val="1"/>
          <c:tx>
            <c:strRef>
              <c:f>'Exp 3'!$E$144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3'!$Q$145:$Q$156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97A-4284-A185-F2F8B72742F4}"/>
            </c:ext>
          </c:extLst>
        </c:ser>
        <c:ser>
          <c:idx val="0"/>
          <c:order val="2"/>
          <c:tx>
            <c:strRef>
              <c:f>'Exp 3'!$I$144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3'!$Q$145:$Q$156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97A-4284-A185-F2F8B72742F4}"/>
            </c:ext>
          </c:extLst>
        </c:ser>
        <c:ser>
          <c:idx val="2"/>
          <c:order val="3"/>
          <c:tx>
            <c:strRef>
              <c:f>'Exp 3'!$M$144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3'!$Q$145:$Q$156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97A-4284-A185-F2F8B72742F4}"/>
            </c:ext>
          </c:extLst>
        </c:ser>
        <c:ser>
          <c:idx val="4"/>
          <c:order val="4"/>
          <c:tx>
            <c:strRef>
              <c:f>'Exp 3'!$Q$144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3'!$Q$145:$Q$156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D97A-4284-A185-F2F8B72742F4}"/>
            </c:ext>
          </c:extLst>
        </c:ser>
        <c:dLbls>
          <c:showLegendKey val="0"/>
          <c:showVal val="0"/>
          <c:showCatName val="0"/>
          <c:showSerName val="0"/>
          <c:showPercent val="0"/>
          <c:showBubbleSize val="0"/>
        </c:dLbls>
        <c:marker val="1"/>
        <c:smooth val="0"/>
        <c:axId val="368292136"/>
        <c:axId val="368300760"/>
      </c:lineChart>
      <c:catAx>
        <c:axId val="368292136"/>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368300760"/>
        <c:crosses val="autoZero"/>
        <c:auto val="1"/>
        <c:lblAlgn val="ctr"/>
        <c:lblOffset val="100"/>
        <c:noMultiLvlLbl val="0"/>
      </c:catAx>
      <c:valAx>
        <c:axId val="368300760"/>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8292136"/>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75000"/>
                    <a:lumOff val="25000"/>
                  </a:schemeClr>
                </a:solidFill>
                <a:latin typeface="+mn-lt"/>
                <a:ea typeface="+mn-ea"/>
                <a:cs typeface="+mn-cs"/>
              </a:defRPr>
            </a:pPr>
            <a:r>
              <a:rPr lang="en-US" sz="1800" b="1" baseline="0">
                <a:solidFill>
                  <a:schemeClr val="tx1">
                    <a:lumMod val="75000"/>
                    <a:lumOff val="25000"/>
                  </a:schemeClr>
                </a:solidFill>
              </a:rPr>
              <a:t>AVERAGE WEEKLY ATTENDANCE</a:t>
            </a:r>
          </a:p>
        </c:rich>
      </c:tx>
      <c:layout>
        <c:manualLayout>
          <c:xMode val="edge"/>
          <c:yMode val="edge"/>
          <c:x val="0.17527371711345391"/>
          <c:y val="1.6304171046629248E-2"/>
        </c:manualLayout>
      </c:layout>
      <c:overlay val="0"/>
      <c:spPr>
        <a:noFill/>
        <a:ln>
          <a:noFill/>
        </a:ln>
        <a:effectLst/>
      </c:spPr>
    </c:title>
    <c:autoTitleDeleted val="0"/>
    <c:plotArea>
      <c:layout>
        <c:manualLayout>
          <c:layoutTarget val="inner"/>
          <c:xMode val="edge"/>
          <c:yMode val="edge"/>
          <c:x val="0.17793982413362719"/>
          <c:y val="9.7768896646105635E-2"/>
          <c:w val="0.77617092778869112"/>
          <c:h val="0.78566413455245043"/>
        </c:manualLayout>
      </c:layout>
      <c:barChart>
        <c:barDir val="col"/>
        <c:grouping val="clustered"/>
        <c:varyColors val="0"/>
        <c:ser>
          <c:idx val="1"/>
          <c:order val="0"/>
          <c:tx>
            <c:strRef>
              <c:f>'Moving Averages'!$I$16</c:f>
              <c:strCache>
                <c:ptCount val="1"/>
                <c:pt idx="0">
                  <c:v>AWA</c:v>
                </c:pt>
              </c:strCache>
            </c:strRef>
          </c:tx>
          <c:spPr>
            <a:solidFill>
              <a:schemeClr val="accent2">
                <a:lumMod val="75000"/>
              </a:schemeClr>
            </a:solidFill>
            <a:ln w="1905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CFA8-4F22-8ACD-835223F9F30A}"/>
              </c:ext>
            </c:extLst>
          </c:dPt>
          <c:cat>
            <c:numRef>
              <c:f>'Moving Averages'!$J$15:$N$15</c:f>
              <c:numCache>
                <c:formatCode>General</c:formatCode>
                <c:ptCount val="5"/>
                <c:pt idx="0">
                  <c:v>-4</c:v>
                </c:pt>
                <c:pt idx="1">
                  <c:v>-3</c:v>
                </c:pt>
                <c:pt idx="2">
                  <c:v>-2</c:v>
                </c:pt>
                <c:pt idx="3">
                  <c:v>-1</c:v>
                </c:pt>
                <c:pt idx="4">
                  <c:v>0</c:v>
                </c:pt>
              </c:numCache>
            </c:numRef>
          </c:cat>
          <c:val>
            <c:numRef>
              <c:f>'Moving Averages'!$J$16:$N$16</c:f>
              <c:numCache>
                <c:formatCode>#,##0_);\(#,##0\)</c:formatCode>
                <c:ptCount val="5"/>
                <c:pt idx="0" formatCode="#,##0">
                  <c:v>#N/A</c:v>
                </c:pt>
                <c:pt idx="1">
                  <c:v>#N/A</c:v>
                </c:pt>
                <c:pt idx="2">
                  <c:v>#N/A</c:v>
                </c:pt>
                <c:pt idx="3">
                  <c:v>#N/A</c:v>
                </c:pt>
                <c:pt idx="4">
                  <c:v>#N/A</c:v>
                </c:pt>
              </c:numCache>
            </c:numRef>
          </c:val>
          <c:extLst>
            <c:ext xmlns:c16="http://schemas.microsoft.com/office/drawing/2014/chart" uri="{C3380CC4-5D6E-409C-BE32-E72D297353CC}">
              <c16:uniqueId val="{00000002-CFA8-4F22-8ACD-835223F9F30A}"/>
            </c:ext>
          </c:extLst>
        </c:ser>
        <c:dLbls>
          <c:showLegendKey val="0"/>
          <c:showVal val="0"/>
          <c:showCatName val="0"/>
          <c:showSerName val="0"/>
          <c:showPercent val="0"/>
          <c:showBubbleSize val="0"/>
        </c:dLbls>
        <c:gapWidth val="150"/>
        <c:axId val="354882848"/>
        <c:axId val="354883632"/>
      </c:barChart>
      <c:catAx>
        <c:axId val="35488284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54883632"/>
        <c:crosses val="autoZero"/>
        <c:auto val="1"/>
        <c:lblAlgn val="ctr"/>
        <c:lblOffset val="100"/>
        <c:noMultiLvlLbl val="0"/>
      </c:catAx>
      <c:valAx>
        <c:axId val="354883632"/>
        <c:scaling>
          <c:orientation val="minMax"/>
        </c:scaling>
        <c:delete val="0"/>
        <c:axPos val="l"/>
        <c:majorGridlines>
          <c:spPr>
            <a:ln w="9525" cap="flat" cmpd="sng" algn="ctr">
              <a:solidFill>
                <a:schemeClr val="tx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5488284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3'!$X$124</c:f>
              <c:strCache>
                <c:ptCount val="1"/>
                <c:pt idx="0">
                  <c:v>Year-End 
Expense</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D220-4433-AF76-284D1FB65F31}"/>
              </c:ext>
            </c:extLst>
          </c:dPt>
          <c:cat>
            <c:numRef>
              <c:f>'Exp 3'!$W$125:$W$129</c:f>
              <c:numCache>
                <c:formatCode>General</c:formatCode>
                <c:ptCount val="5"/>
                <c:pt idx="0">
                  <c:v>-4</c:v>
                </c:pt>
                <c:pt idx="1">
                  <c:v>-3</c:v>
                </c:pt>
                <c:pt idx="2">
                  <c:v>-2</c:v>
                </c:pt>
                <c:pt idx="3">
                  <c:v>-1</c:v>
                </c:pt>
                <c:pt idx="4">
                  <c:v>0</c:v>
                </c:pt>
              </c:numCache>
            </c:numRef>
          </c:cat>
          <c:val>
            <c:numRef>
              <c:f>'Exp 3'!$X$125:$X$129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D220-4433-AF76-284D1FB65F31}"/>
            </c:ext>
          </c:extLst>
        </c:ser>
        <c:dLbls>
          <c:showLegendKey val="0"/>
          <c:showVal val="0"/>
          <c:showCatName val="0"/>
          <c:showSerName val="0"/>
          <c:showPercent val="0"/>
          <c:showBubbleSize val="0"/>
        </c:dLbls>
        <c:gapWidth val="150"/>
        <c:axId val="368290960"/>
        <c:axId val="368294880"/>
      </c:barChart>
      <c:catAx>
        <c:axId val="368290960"/>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94880"/>
        <c:crosses val="autoZero"/>
        <c:auto val="1"/>
        <c:lblAlgn val="ctr"/>
        <c:lblOffset val="100"/>
        <c:noMultiLvlLbl val="0"/>
      </c:catAx>
      <c:valAx>
        <c:axId val="368294880"/>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8290960"/>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1"/>
          <c:order val="0"/>
          <c:tx>
            <c:strRef>
              <c:f>'Exp 3'!$L$123</c:f>
              <c:strCache>
                <c:ptCount val="1"/>
                <c:pt idx="0">
                  <c:v>4-Yr Based Forecast</c:v>
                </c:pt>
              </c:strCache>
            </c:strRef>
          </c:tx>
          <c:spPr>
            <a:ln w="44450" cap="rnd">
              <a:solidFill>
                <a:schemeClr val="accent5"/>
              </a:solidFill>
              <a:round/>
            </a:ln>
            <a:effectLst/>
          </c:spPr>
          <c:marker>
            <c:symbol val="none"/>
          </c:marker>
          <c:cat>
            <c:strRef>
              <c:f>'Exp 3'!$L$125:$L$136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3'!$P$125:$P$136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2FCF-421E-B8D0-1979541B1607}"/>
            </c:ext>
          </c:extLst>
        </c:ser>
        <c:ser>
          <c:idx val="0"/>
          <c:order val="1"/>
          <c:tx>
            <c:strRef>
              <c:f>'Exp 3'!$E$123</c:f>
              <c:strCache>
                <c:ptCount val="1"/>
                <c:pt idx="0">
                  <c:v>1-Yr Based Forecast</c:v>
                </c:pt>
              </c:strCache>
            </c:strRef>
          </c:tx>
          <c:spPr>
            <a:ln w="44450" cap="rnd">
              <a:solidFill>
                <a:schemeClr val="accent6"/>
              </a:solidFill>
              <a:round/>
            </a:ln>
            <a:effectLst/>
          </c:spPr>
          <c:marker>
            <c:symbol val="none"/>
          </c:marker>
          <c:cat>
            <c:strRef>
              <c:f>'Exp 3'!$L$125:$L$136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3'!$I$125:$I$136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2FCF-421E-B8D0-1979541B1607}"/>
            </c:ext>
          </c:extLst>
        </c:ser>
        <c:ser>
          <c:idx val="2"/>
          <c:order val="2"/>
          <c:tx>
            <c:v>Average</c:v>
          </c:tx>
          <c:spPr>
            <a:ln w="38100" cap="rnd">
              <a:solidFill>
                <a:schemeClr val="accent4">
                  <a:lumMod val="75000"/>
                </a:schemeClr>
              </a:solidFill>
              <a:prstDash val="sysDash"/>
              <a:round/>
            </a:ln>
            <a:effectLst/>
          </c:spPr>
          <c:marker>
            <c:symbol val="none"/>
          </c:marker>
          <c:cat>
            <c:strRef>
              <c:f>'Exp 3'!$L$125:$L$136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3'!$S$125:$S$136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2FCF-421E-B8D0-1979541B1607}"/>
            </c:ext>
          </c:extLst>
        </c:ser>
        <c:dLbls>
          <c:showLegendKey val="0"/>
          <c:showVal val="0"/>
          <c:showCatName val="0"/>
          <c:showSerName val="0"/>
          <c:showPercent val="0"/>
          <c:showBubbleSize val="0"/>
        </c:dLbls>
        <c:smooth val="0"/>
        <c:axId val="368290176"/>
        <c:axId val="368297232"/>
      </c:lineChart>
      <c:catAx>
        <c:axId val="368290176"/>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97232"/>
        <c:crosses val="autoZero"/>
        <c:auto val="1"/>
        <c:lblAlgn val="ctr"/>
        <c:lblOffset val="100"/>
        <c:noMultiLvlLbl val="0"/>
      </c:catAx>
      <c:valAx>
        <c:axId val="368297232"/>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8290176"/>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3'!$B$164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3'!$B$125:$B$136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21C6-4C4F-AD66-817A168DC4EC}"/>
            </c:ext>
          </c:extLst>
        </c:ser>
        <c:ser>
          <c:idx val="1"/>
          <c:order val="1"/>
          <c:tx>
            <c:strRef>
              <c:f>'Exp 3'!$C$164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3'!$B$125:$B$136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1C6-4C4F-AD66-817A168DC4EC}"/>
            </c:ext>
          </c:extLst>
        </c:ser>
        <c:ser>
          <c:idx val="2"/>
          <c:order val="2"/>
          <c:tx>
            <c:strRef>
              <c:f>'Exp 3'!$D$164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3'!$B$125:$B$136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1C6-4C4F-AD66-817A168DC4EC}"/>
            </c:ext>
          </c:extLst>
        </c:ser>
        <c:ser>
          <c:idx val="3"/>
          <c:order val="3"/>
          <c:tx>
            <c:strRef>
              <c:f>'Exp 3'!$E$164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3'!$B$125:$B$136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1C6-4C4F-AD66-817A168DC4EC}"/>
            </c:ext>
          </c:extLst>
        </c:ser>
        <c:ser>
          <c:idx val="4"/>
          <c:order val="4"/>
          <c:tx>
            <c:strRef>
              <c:f>'Exp 3'!$F$164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3'!$B$125:$B$136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1C6-4C4F-AD66-817A168DC4EC}"/>
            </c:ext>
          </c:extLst>
        </c:ser>
        <c:dLbls>
          <c:showLegendKey val="0"/>
          <c:showVal val="0"/>
          <c:showCatName val="0"/>
          <c:showSerName val="0"/>
          <c:showPercent val="0"/>
          <c:showBubbleSize val="0"/>
        </c:dLbls>
        <c:marker val="1"/>
        <c:smooth val="0"/>
        <c:axId val="368297624"/>
        <c:axId val="368295664"/>
      </c:lineChart>
      <c:catAx>
        <c:axId val="368297624"/>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95664"/>
        <c:crosses val="autoZero"/>
        <c:auto val="1"/>
        <c:lblAlgn val="ctr"/>
        <c:lblOffset val="100"/>
        <c:noMultiLvlLbl val="0"/>
      </c:catAx>
      <c:valAx>
        <c:axId val="368295664"/>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8297624"/>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3'!$Y$124</c:f>
              <c:strCache>
                <c:ptCount val="1"/>
                <c:pt idx="0">
                  <c:v> Pct of
Expense </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1345-446A-9FB8-8A1F0426F946}"/>
              </c:ext>
            </c:extLst>
          </c:dPt>
          <c:cat>
            <c:numRef>
              <c:f>'Exp 3'!$W$125:$W$129</c:f>
              <c:numCache>
                <c:formatCode>General</c:formatCode>
                <c:ptCount val="5"/>
                <c:pt idx="0">
                  <c:v>-4</c:v>
                </c:pt>
                <c:pt idx="1">
                  <c:v>-3</c:v>
                </c:pt>
                <c:pt idx="2">
                  <c:v>-2</c:v>
                </c:pt>
                <c:pt idx="3">
                  <c:v>-1</c:v>
                </c:pt>
                <c:pt idx="4">
                  <c:v>0</c:v>
                </c:pt>
              </c:numCache>
            </c:numRef>
          </c:cat>
          <c:val>
            <c:numRef>
              <c:f>'Exp 3'!$Y$125:$Y$129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1345-446A-9FB8-8A1F0426F946}"/>
            </c:ext>
          </c:extLst>
        </c:ser>
        <c:dLbls>
          <c:showLegendKey val="0"/>
          <c:showVal val="0"/>
          <c:showCatName val="0"/>
          <c:showSerName val="0"/>
          <c:showPercent val="0"/>
          <c:showBubbleSize val="0"/>
        </c:dLbls>
        <c:gapWidth val="150"/>
        <c:axId val="368299584"/>
        <c:axId val="368300368"/>
      </c:barChart>
      <c:catAx>
        <c:axId val="368299584"/>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300368"/>
        <c:crosses val="autoZero"/>
        <c:auto val="1"/>
        <c:lblAlgn val="ctr"/>
        <c:lblOffset val="100"/>
        <c:noMultiLvlLbl val="0"/>
      </c:catAx>
      <c:valAx>
        <c:axId val="36830036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8299584"/>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1"/>
          <c:order val="0"/>
          <c:tx>
            <c:strRef>
              <c:f>'Exp 3'!$L$123</c:f>
              <c:strCache>
                <c:ptCount val="1"/>
                <c:pt idx="0">
                  <c:v>4-Yr Based Forecast</c:v>
                </c:pt>
              </c:strCache>
            </c:strRef>
          </c:tx>
          <c:spPr>
            <a:ln w="44450" cap="rnd">
              <a:solidFill>
                <a:srgbClr val="0070C0"/>
              </a:solidFill>
              <a:round/>
            </a:ln>
            <a:effectLst/>
          </c:spPr>
          <c:marker>
            <c:symbol val="none"/>
          </c:marker>
          <c:cat>
            <c:strRef>
              <c:f>'Exp 3'!$L$125:$L$136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3'!$Q$125:$Q$136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66C4-4699-AFD6-9B0682940190}"/>
            </c:ext>
          </c:extLst>
        </c:ser>
        <c:ser>
          <c:idx val="0"/>
          <c:order val="1"/>
          <c:tx>
            <c:strRef>
              <c:f>'Exp 3'!$E$123</c:f>
              <c:strCache>
                <c:ptCount val="1"/>
                <c:pt idx="0">
                  <c:v>1-Yr Based Forecast</c:v>
                </c:pt>
              </c:strCache>
            </c:strRef>
          </c:tx>
          <c:spPr>
            <a:ln w="44450" cap="rnd">
              <a:solidFill>
                <a:schemeClr val="accent6"/>
              </a:solidFill>
              <a:round/>
            </a:ln>
            <a:effectLst/>
          </c:spPr>
          <c:marker>
            <c:symbol val="none"/>
          </c:marker>
          <c:cat>
            <c:strRef>
              <c:f>'Exp 3'!$L$125:$L$136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3'!$J$125:$J$136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66C4-4699-AFD6-9B0682940190}"/>
            </c:ext>
          </c:extLst>
        </c:ser>
        <c:ser>
          <c:idx val="2"/>
          <c:order val="2"/>
          <c:tx>
            <c:v>Average</c:v>
          </c:tx>
          <c:spPr>
            <a:ln w="38100" cap="rnd">
              <a:solidFill>
                <a:schemeClr val="accent4">
                  <a:lumMod val="75000"/>
                </a:schemeClr>
              </a:solidFill>
              <a:prstDash val="sysDash"/>
              <a:round/>
            </a:ln>
            <a:effectLst/>
          </c:spPr>
          <c:marker>
            <c:symbol val="none"/>
          </c:marker>
          <c:cat>
            <c:strRef>
              <c:f>'Exp 3'!$L$125:$L$136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3'!$U$125:$U$136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66C4-4699-AFD6-9B0682940190}"/>
            </c:ext>
          </c:extLst>
        </c:ser>
        <c:dLbls>
          <c:showLegendKey val="0"/>
          <c:showVal val="0"/>
          <c:showCatName val="0"/>
          <c:showSerName val="0"/>
          <c:showPercent val="0"/>
          <c:showBubbleSize val="0"/>
        </c:dLbls>
        <c:smooth val="0"/>
        <c:axId val="368301936"/>
        <c:axId val="368290568"/>
        <c:extLst/>
      </c:lineChart>
      <c:catAx>
        <c:axId val="368301936"/>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90568"/>
        <c:crosses val="autoZero"/>
        <c:auto val="1"/>
        <c:lblAlgn val="ctr"/>
        <c:lblOffset val="100"/>
        <c:noMultiLvlLbl val="0"/>
      </c:catAx>
      <c:valAx>
        <c:axId val="368290568"/>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8301936"/>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4'!$E$124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4'!$Q$145:$Q$156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4'!$F$125:$F$136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F122-4109-A324-9FD4BB0AA419}"/>
            </c:ext>
          </c:extLst>
        </c:ser>
        <c:ser>
          <c:idx val="1"/>
          <c:order val="1"/>
          <c:tx>
            <c:strRef>
              <c:f>'Exp 4'!$E$144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4'!$Q$145:$Q$156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122-4109-A324-9FD4BB0AA419}"/>
            </c:ext>
          </c:extLst>
        </c:ser>
        <c:ser>
          <c:idx val="0"/>
          <c:order val="2"/>
          <c:tx>
            <c:strRef>
              <c:f>'Exp 4'!$I$144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4'!$Q$145:$Q$156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122-4109-A324-9FD4BB0AA419}"/>
            </c:ext>
          </c:extLst>
        </c:ser>
        <c:ser>
          <c:idx val="2"/>
          <c:order val="3"/>
          <c:tx>
            <c:strRef>
              <c:f>'Exp 4'!$M$144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4'!$Q$145:$Q$156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F122-4109-A324-9FD4BB0AA419}"/>
            </c:ext>
          </c:extLst>
        </c:ser>
        <c:ser>
          <c:idx val="4"/>
          <c:order val="4"/>
          <c:tx>
            <c:strRef>
              <c:f>'Exp 4'!$Q$144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4'!$Q$145:$Q$156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F122-4109-A324-9FD4BB0AA419}"/>
            </c:ext>
          </c:extLst>
        </c:ser>
        <c:dLbls>
          <c:showLegendKey val="0"/>
          <c:showVal val="0"/>
          <c:showCatName val="0"/>
          <c:showSerName val="0"/>
          <c:showPercent val="0"/>
          <c:showBubbleSize val="0"/>
        </c:dLbls>
        <c:marker val="1"/>
        <c:smooth val="0"/>
        <c:axId val="368293704"/>
        <c:axId val="368294488"/>
      </c:lineChart>
      <c:catAx>
        <c:axId val="368293704"/>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368294488"/>
        <c:crosses val="autoZero"/>
        <c:auto val="1"/>
        <c:lblAlgn val="ctr"/>
        <c:lblOffset val="100"/>
        <c:noMultiLvlLbl val="0"/>
      </c:catAx>
      <c:valAx>
        <c:axId val="368294488"/>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8293704"/>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4'!$X$124</c:f>
              <c:strCache>
                <c:ptCount val="1"/>
                <c:pt idx="0">
                  <c:v>Year-End 
Expense</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ABB5-4166-8DD2-2D59F297A506}"/>
              </c:ext>
            </c:extLst>
          </c:dPt>
          <c:cat>
            <c:numRef>
              <c:f>'Exp 4'!$W$125:$W$129</c:f>
              <c:numCache>
                <c:formatCode>General</c:formatCode>
                <c:ptCount val="5"/>
                <c:pt idx="0">
                  <c:v>-4</c:v>
                </c:pt>
                <c:pt idx="1">
                  <c:v>-3</c:v>
                </c:pt>
                <c:pt idx="2">
                  <c:v>-2</c:v>
                </c:pt>
                <c:pt idx="3">
                  <c:v>-1</c:v>
                </c:pt>
                <c:pt idx="4">
                  <c:v>0</c:v>
                </c:pt>
              </c:numCache>
            </c:numRef>
          </c:cat>
          <c:val>
            <c:numRef>
              <c:f>'Exp 4'!$X$125:$X$129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ABB5-4166-8DD2-2D59F297A506}"/>
            </c:ext>
          </c:extLst>
        </c:ser>
        <c:dLbls>
          <c:showLegendKey val="0"/>
          <c:showVal val="0"/>
          <c:showCatName val="0"/>
          <c:showSerName val="0"/>
          <c:showPercent val="0"/>
          <c:showBubbleSize val="0"/>
        </c:dLbls>
        <c:gapWidth val="150"/>
        <c:axId val="368308600"/>
        <c:axId val="368305464"/>
      </c:barChart>
      <c:catAx>
        <c:axId val="368308600"/>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305464"/>
        <c:crosses val="autoZero"/>
        <c:auto val="1"/>
        <c:lblAlgn val="ctr"/>
        <c:lblOffset val="100"/>
        <c:noMultiLvlLbl val="0"/>
      </c:catAx>
      <c:valAx>
        <c:axId val="368305464"/>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8308600"/>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1"/>
          <c:order val="0"/>
          <c:tx>
            <c:strRef>
              <c:f>'Exp 4'!$L$123</c:f>
              <c:strCache>
                <c:ptCount val="1"/>
                <c:pt idx="0">
                  <c:v>4-Yr Based Forecast</c:v>
                </c:pt>
              </c:strCache>
            </c:strRef>
          </c:tx>
          <c:spPr>
            <a:ln w="44450" cap="rnd">
              <a:solidFill>
                <a:schemeClr val="accent5"/>
              </a:solidFill>
              <a:round/>
            </a:ln>
            <a:effectLst/>
          </c:spPr>
          <c:marker>
            <c:symbol val="none"/>
          </c:marker>
          <c:cat>
            <c:strRef>
              <c:f>'Exp 4'!$L$125:$L$136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4'!$P$125:$P$136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7A10-40C2-8B2B-E41A016E173D}"/>
            </c:ext>
          </c:extLst>
        </c:ser>
        <c:ser>
          <c:idx val="0"/>
          <c:order val="1"/>
          <c:tx>
            <c:strRef>
              <c:f>'Exp 4'!$E$123</c:f>
              <c:strCache>
                <c:ptCount val="1"/>
                <c:pt idx="0">
                  <c:v>1-Yr Based Forecast</c:v>
                </c:pt>
              </c:strCache>
            </c:strRef>
          </c:tx>
          <c:spPr>
            <a:ln w="44450" cap="rnd">
              <a:solidFill>
                <a:schemeClr val="accent6"/>
              </a:solidFill>
              <a:round/>
            </a:ln>
            <a:effectLst/>
          </c:spPr>
          <c:marker>
            <c:symbol val="none"/>
          </c:marker>
          <c:cat>
            <c:strRef>
              <c:f>'Exp 4'!$L$125:$L$136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4'!$I$125:$I$136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7A10-40C2-8B2B-E41A016E173D}"/>
            </c:ext>
          </c:extLst>
        </c:ser>
        <c:ser>
          <c:idx val="2"/>
          <c:order val="2"/>
          <c:tx>
            <c:v>Average</c:v>
          </c:tx>
          <c:spPr>
            <a:ln w="38100" cap="rnd">
              <a:solidFill>
                <a:schemeClr val="accent4">
                  <a:lumMod val="75000"/>
                </a:schemeClr>
              </a:solidFill>
              <a:prstDash val="sysDash"/>
              <a:round/>
            </a:ln>
            <a:effectLst/>
          </c:spPr>
          <c:marker>
            <c:symbol val="none"/>
          </c:marker>
          <c:cat>
            <c:strRef>
              <c:f>'Exp 4'!$L$125:$L$136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4'!$S$125:$S$136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7A10-40C2-8B2B-E41A016E173D}"/>
            </c:ext>
          </c:extLst>
        </c:ser>
        <c:dLbls>
          <c:showLegendKey val="0"/>
          <c:showVal val="0"/>
          <c:showCatName val="0"/>
          <c:showSerName val="0"/>
          <c:showPercent val="0"/>
          <c:showBubbleSize val="0"/>
        </c:dLbls>
        <c:smooth val="0"/>
        <c:axId val="368308208"/>
        <c:axId val="368308992"/>
      </c:lineChart>
      <c:catAx>
        <c:axId val="368308208"/>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308992"/>
        <c:crosses val="autoZero"/>
        <c:auto val="1"/>
        <c:lblAlgn val="ctr"/>
        <c:lblOffset val="100"/>
        <c:noMultiLvlLbl val="0"/>
      </c:catAx>
      <c:valAx>
        <c:axId val="368308992"/>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8308208"/>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4'!$B$164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4'!$B$125:$B$136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3D1A-46B4-B3AA-64FE8336A035}"/>
            </c:ext>
          </c:extLst>
        </c:ser>
        <c:ser>
          <c:idx val="1"/>
          <c:order val="1"/>
          <c:tx>
            <c:strRef>
              <c:f>'Exp 4'!$C$164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4'!$B$125:$B$136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D1A-46B4-B3AA-64FE8336A035}"/>
            </c:ext>
          </c:extLst>
        </c:ser>
        <c:ser>
          <c:idx val="2"/>
          <c:order val="2"/>
          <c:tx>
            <c:strRef>
              <c:f>'Exp 4'!$D$164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4'!$B$125:$B$136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D1A-46B4-B3AA-64FE8336A035}"/>
            </c:ext>
          </c:extLst>
        </c:ser>
        <c:ser>
          <c:idx val="3"/>
          <c:order val="3"/>
          <c:tx>
            <c:strRef>
              <c:f>'Exp 4'!$E$164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4'!$B$125:$B$136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D1A-46B4-B3AA-64FE8336A035}"/>
            </c:ext>
          </c:extLst>
        </c:ser>
        <c:ser>
          <c:idx val="4"/>
          <c:order val="4"/>
          <c:tx>
            <c:strRef>
              <c:f>'Exp 4'!$F$164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4'!$B$125:$B$136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D1A-46B4-B3AA-64FE8336A035}"/>
            </c:ext>
          </c:extLst>
        </c:ser>
        <c:dLbls>
          <c:showLegendKey val="0"/>
          <c:showVal val="0"/>
          <c:showCatName val="0"/>
          <c:showSerName val="0"/>
          <c:showPercent val="0"/>
          <c:showBubbleSize val="0"/>
        </c:dLbls>
        <c:marker val="1"/>
        <c:smooth val="0"/>
        <c:axId val="368306640"/>
        <c:axId val="368307424"/>
      </c:lineChart>
      <c:catAx>
        <c:axId val="368306640"/>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307424"/>
        <c:crosses val="autoZero"/>
        <c:auto val="1"/>
        <c:lblAlgn val="ctr"/>
        <c:lblOffset val="100"/>
        <c:noMultiLvlLbl val="0"/>
      </c:catAx>
      <c:valAx>
        <c:axId val="368307424"/>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8306640"/>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4'!$Y$124</c:f>
              <c:strCache>
                <c:ptCount val="1"/>
                <c:pt idx="0">
                  <c:v> Pct of
Expense </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DBD9-4F2F-8596-D025005FCFB7}"/>
              </c:ext>
            </c:extLst>
          </c:dPt>
          <c:cat>
            <c:numRef>
              <c:f>'Exp 4'!$W$125:$W$129</c:f>
              <c:numCache>
                <c:formatCode>General</c:formatCode>
                <c:ptCount val="5"/>
                <c:pt idx="0">
                  <c:v>-4</c:v>
                </c:pt>
                <c:pt idx="1">
                  <c:v>-3</c:v>
                </c:pt>
                <c:pt idx="2">
                  <c:v>-2</c:v>
                </c:pt>
                <c:pt idx="3">
                  <c:v>-1</c:v>
                </c:pt>
                <c:pt idx="4">
                  <c:v>0</c:v>
                </c:pt>
              </c:numCache>
            </c:numRef>
          </c:cat>
          <c:val>
            <c:numRef>
              <c:f>'Exp 4'!$Y$125:$Y$129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DBD9-4F2F-8596-D025005FCFB7}"/>
            </c:ext>
          </c:extLst>
        </c:ser>
        <c:dLbls>
          <c:showLegendKey val="0"/>
          <c:showVal val="0"/>
          <c:showCatName val="0"/>
          <c:showSerName val="0"/>
          <c:showPercent val="0"/>
          <c:showBubbleSize val="0"/>
        </c:dLbls>
        <c:gapWidth val="150"/>
        <c:axId val="368309384"/>
        <c:axId val="368309776"/>
      </c:barChart>
      <c:catAx>
        <c:axId val="368309384"/>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309776"/>
        <c:crosses val="autoZero"/>
        <c:auto val="1"/>
        <c:lblAlgn val="ctr"/>
        <c:lblOffset val="100"/>
        <c:noMultiLvlLbl val="0"/>
      </c:catAx>
      <c:valAx>
        <c:axId val="368309776"/>
        <c:scaling>
          <c:orientation val="minMax"/>
        </c:scaling>
        <c:delete val="0"/>
        <c:axPos val="l"/>
        <c:majorGridlines>
          <c:spPr>
            <a:ln w="9525" cap="flat" cmpd="sng" algn="ctr">
              <a:solidFill>
                <a:schemeClr val="tx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8309384"/>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sz="1800" b="1" baseline="0">
                <a:solidFill>
                  <a:schemeClr val="tx1">
                    <a:lumMod val="75000"/>
                    <a:lumOff val="25000"/>
                  </a:schemeClr>
                </a:solidFill>
              </a:rPr>
              <a:t>WEEKLY </a:t>
            </a:r>
            <a:r>
              <a:rPr lang="en-US" sz="1800" b="1">
                <a:solidFill>
                  <a:schemeClr val="tx1">
                    <a:lumMod val="75000"/>
                    <a:lumOff val="25000"/>
                  </a:schemeClr>
                </a:solidFill>
              </a:rPr>
              <a:t>WORSHIP</a:t>
            </a:r>
            <a:r>
              <a:rPr lang="en-US" sz="1800" b="1" baseline="0">
                <a:solidFill>
                  <a:schemeClr val="tx1">
                    <a:lumMod val="75000"/>
                    <a:lumOff val="25000"/>
                  </a:schemeClr>
                </a:solidFill>
              </a:rPr>
              <a:t> ATTENDANCE vs. </a:t>
            </a:r>
            <a:r>
              <a:rPr lang="en-US" sz="1800" b="1">
                <a:solidFill>
                  <a:schemeClr val="tx1">
                    <a:lumMod val="75000"/>
                    <a:lumOff val="25000"/>
                  </a:schemeClr>
                </a:solidFill>
              </a:rPr>
              <a:t>52-WK</a:t>
            </a:r>
            <a:r>
              <a:rPr lang="en-US" sz="1800" b="1" baseline="0">
                <a:solidFill>
                  <a:schemeClr val="tx1">
                    <a:lumMod val="75000"/>
                    <a:lumOff val="25000"/>
                  </a:schemeClr>
                </a:solidFill>
              </a:rPr>
              <a:t> MOVING AVERAGE</a:t>
            </a:r>
            <a:endParaRPr lang="en-US" sz="1800"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4.4558586655885621E-2"/>
          <c:y val="8.7730801296896713E-2"/>
          <c:w val="0.94123340328180249"/>
          <c:h val="0.73786975451597958"/>
        </c:manualLayout>
      </c:layout>
      <c:lineChart>
        <c:grouping val="standard"/>
        <c:varyColors val="0"/>
        <c:ser>
          <c:idx val="1"/>
          <c:order val="0"/>
          <c:tx>
            <c:v>Current Weekly Attendance</c:v>
          </c:tx>
          <c:spPr>
            <a:ln w="44450" cap="rnd">
              <a:solidFill>
                <a:srgbClr val="FF0000"/>
              </a:solidFill>
              <a:round/>
            </a:ln>
            <a:effectLst/>
          </c:spPr>
          <c:marker>
            <c:symbol val="none"/>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Input'!$V$14:$V$66</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26BC-4D81-873E-BE9239EA7A75}"/>
            </c:ext>
          </c:extLst>
        </c:ser>
        <c:ser>
          <c:idx val="3"/>
          <c:order val="1"/>
          <c:tx>
            <c:v>Prior Year Weekly Attendance</c:v>
          </c:tx>
          <c:spPr>
            <a:ln w="31750" cap="rnd">
              <a:solidFill>
                <a:schemeClr val="accent2"/>
              </a:solidFill>
              <a:prstDash val="sysDash"/>
              <a:round/>
            </a:ln>
            <a:effectLst/>
          </c:spPr>
          <c:marker>
            <c:symbol val="none"/>
          </c:marker>
          <c:val>
            <c:numRef>
              <c:f>'2-Weekly Input'!$V$83:$V$135</c:f>
              <c:numCache>
                <c:formatCode>#,##0</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26BC-4D81-873E-BE9239EA7A75}"/>
            </c:ext>
          </c:extLst>
        </c:ser>
        <c:ser>
          <c:idx val="0"/>
          <c:order val="2"/>
          <c:tx>
            <c:v>Current Year Moving Avg</c:v>
          </c:tx>
          <c:spPr>
            <a:ln w="25400" cap="rnd">
              <a:solidFill>
                <a:srgbClr val="0070C0"/>
              </a:solidFill>
              <a:round/>
            </a:ln>
            <a:effectLst/>
          </c:spPr>
          <c:marker>
            <c:symbol val="circle"/>
            <c:size val="8"/>
            <c:spPr>
              <a:noFill/>
              <a:ln w="25400">
                <a:solidFill>
                  <a:srgbClr val="0070C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Input'!$R$14:$R$65</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26BC-4D81-873E-BE9239EA7A75}"/>
            </c:ext>
          </c:extLst>
        </c:ser>
        <c:ser>
          <c:idx val="2"/>
          <c:order val="3"/>
          <c:tx>
            <c:v>Prior Year Moving Average</c:v>
          </c:tx>
          <c:spPr>
            <a:ln w="31750" cap="rnd">
              <a:solidFill>
                <a:srgbClr val="00B050"/>
              </a:solidFill>
              <a:prstDash val="sysDot"/>
              <a:round/>
            </a:ln>
            <a:effectLst/>
          </c:spPr>
          <c:marker>
            <c:symbol val="triangle"/>
            <c:size val="9"/>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Input'!$R$83:$R$134</c:f>
              <c:numCache>
                <c:formatCode>#,##0_);\(#,##0\)</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3-26BC-4D81-873E-BE9239EA7A75}"/>
            </c:ext>
          </c:extLst>
        </c:ser>
        <c:dLbls>
          <c:showLegendKey val="0"/>
          <c:showVal val="0"/>
          <c:showCatName val="0"/>
          <c:showSerName val="0"/>
          <c:showPercent val="0"/>
          <c:showBubbleSize val="0"/>
        </c:dLbls>
        <c:smooth val="0"/>
        <c:axId val="354876184"/>
        <c:axId val="354887552"/>
      </c:lineChart>
      <c:dateAx>
        <c:axId val="354876184"/>
        <c:scaling>
          <c:orientation val="minMax"/>
        </c:scaling>
        <c:delete val="0"/>
        <c:axPos val="b"/>
        <c:numFmt formatCode="mmm"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cap="small" baseline="0">
                <a:solidFill>
                  <a:schemeClr val="tx1">
                    <a:lumMod val="65000"/>
                    <a:lumOff val="35000"/>
                  </a:schemeClr>
                </a:solidFill>
                <a:latin typeface="Calibri" panose="020F0502020204030204" pitchFamily="34" charset="0"/>
                <a:ea typeface="+mn-ea"/>
                <a:cs typeface="+mn-cs"/>
              </a:defRPr>
            </a:pPr>
            <a:endParaRPr lang="en-US"/>
          </a:p>
        </c:txPr>
        <c:crossAx val="354887552"/>
        <c:crosses val="autoZero"/>
        <c:auto val="0"/>
        <c:lblOffset val="100"/>
        <c:baseTimeUnit val="days"/>
        <c:majorUnit val="1"/>
        <c:majorTimeUnit val="months"/>
      </c:dateAx>
      <c:valAx>
        <c:axId val="354887552"/>
        <c:scaling>
          <c:orientation val="minMax"/>
        </c:scaling>
        <c:delete val="0"/>
        <c:axPos val="l"/>
        <c:majorGridlines>
          <c:spPr>
            <a:ln w="6350" cap="flat" cmpd="sng" algn="ctr">
              <a:solidFill>
                <a:schemeClr val="tx1"/>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76184"/>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1"/>
          <c:order val="0"/>
          <c:tx>
            <c:strRef>
              <c:f>'Exp 4'!$L$123</c:f>
              <c:strCache>
                <c:ptCount val="1"/>
                <c:pt idx="0">
                  <c:v>4-Yr Based Forecast</c:v>
                </c:pt>
              </c:strCache>
            </c:strRef>
          </c:tx>
          <c:spPr>
            <a:ln w="44450" cap="rnd">
              <a:solidFill>
                <a:srgbClr val="0070C0"/>
              </a:solidFill>
              <a:round/>
            </a:ln>
            <a:effectLst/>
          </c:spPr>
          <c:marker>
            <c:symbol val="none"/>
          </c:marker>
          <c:cat>
            <c:strRef>
              <c:f>'Exp 4'!$L$125:$L$136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4'!$Q$125:$Q$136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94E4-4E6E-89DE-4F5026C8442B}"/>
            </c:ext>
          </c:extLst>
        </c:ser>
        <c:ser>
          <c:idx val="0"/>
          <c:order val="1"/>
          <c:tx>
            <c:strRef>
              <c:f>'Exp 4'!$E$123</c:f>
              <c:strCache>
                <c:ptCount val="1"/>
                <c:pt idx="0">
                  <c:v>1-Yr Based Forecast</c:v>
                </c:pt>
              </c:strCache>
            </c:strRef>
          </c:tx>
          <c:spPr>
            <a:ln w="44450" cap="rnd">
              <a:solidFill>
                <a:schemeClr val="accent6"/>
              </a:solidFill>
              <a:round/>
            </a:ln>
            <a:effectLst/>
          </c:spPr>
          <c:marker>
            <c:symbol val="none"/>
          </c:marker>
          <c:cat>
            <c:strRef>
              <c:f>'Exp 4'!$L$125:$L$136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4'!$J$125:$J$136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94E4-4E6E-89DE-4F5026C8442B}"/>
            </c:ext>
          </c:extLst>
        </c:ser>
        <c:ser>
          <c:idx val="2"/>
          <c:order val="2"/>
          <c:tx>
            <c:v>Average</c:v>
          </c:tx>
          <c:spPr>
            <a:ln w="38100" cap="rnd">
              <a:solidFill>
                <a:schemeClr val="accent4">
                  <a:lumMod val="75000"/>
                </a:schemeClr>
              </a:solidFill>
              <a:prstDash val="sysDash"/>
              <a:round/>
            </a:ln>
            <a:effectLst/>
          </c:spPr>
          <c:marker>
            <c:symbol val="none"/>
          </c:marker>
          <c:cat>
            <c:strRef>
              <c:f>'Exp 4'!$L$125:$L$136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4'!$U$125:$U$136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94E4-4E6E-89DE-4F5026C8442B}"/>
            </c:ext>
          </c:extLst>
        </c:ser>
        <c:dLbls>
          <c:showLegendKey val="0"/>
          <c:showVal val="0"/>
          <c:showCatName val="0"/>
          <c:showSerName val="0"/>
          <c:showPercent val="0"/>
          <c:showBubbleSize val="0"/>
        </c:dLbls>
        <c:smooth val="0"/>
        <c:axId val="368307816"/>
        <c:axId val="368288216"/>
        <c:extLst/>
      </c:lineChart>
      <c:catAx>
        <c:axId val="368307816"/>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88216"/>
        <c:crosses val="autoZero"/>
        <c:auto val="1"/>
        <c:lblAlgn val="ctr"/>
        <c:lblOffset val="100"/>
        <c:noMultiLvlLbl val="0"/>
      </c:catAx>
      <c:valAx>
        <c:axId val="368288216"/>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8307816"/>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5'!$E$124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5'!$Q$145:$Q$156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5'!$F$125:$F$136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8FC8-4C57-9018-D669FE79ABE4}"/>
            </c:ext>
          </c:extLst>
        </c:ser>
        <c:ser>
          <c:idx val="1"/>
          <c:order val="1"/>
          <c:tx>
            <c:strRef>
              <c:f>'Exp 5'!$E$144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5'!$Q$145:$Q$156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FC8-4C57-9018-D669FE79ABE4}"/>
            </c:ext>
          </c:extLst>
        </c:ser>
        <c:ser>
          <c:idx val="0"/>
          <c:order val="2"/>
          <c:tx>
            <c:strRef>
              <c:f>'Exp 5'!$I$144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5'!$Q$145:$Q$156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FC8-4C57-9018-D669FE79ABE4}"/>
            </c:ext>
          </c:extLst>
        </c:ser>
        <c:ser>
          <c:idx val="2"/>
          <c:order val="3"/>
          <c:tx>
            <c:strRef>
              <c:f>'Exp 5'!$M$144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5'!$Q$145:$Q$156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FC8-4C57-9018-D669FE79ABE4}"/>
            </c:ext>
          </c:extLst>
        </c:ser>
        <c:ser>
          <c:idx val="4"/>
          <c:order val="4"/>
          <c:tx>
            <c:strRef>
              <c:f>'Exp 5'!$Q$144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5'!$Q$145:$Q$156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FC8-4C57-9018-D669FE79ABE4}"/>
            </c:ext>
          </c:extLst>
        </c:ser>
        <c:dLbls>
          <c:showLegendKey val="0"/>
          <c:showVal val="0"/>
          <c:showCatName val="0"/>
          <c:showSerName val="0"/>
          <c:showPercent val="0"/>
          <c:showBubbleSize val="0"/>
        </c:dLbls>
        <c:marker val="1"/>
        <c:smooth val="0"/>
        <c:axId val="368285472"/>
        <c:axId val="368283904"/>
      </c:lineChart>
      <c:catAx>
        <c:axId val="368285472"/>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368283904"/>
        <c:crosses val="autoZero"/>
        <c:auto val="1"/>
        <c:lblAlgn val="ctr"/>
        <c:lblOffset val="100"/>
        <c:noMultiLvlLbl val="0"/>
      </c:catAx>
      <c:valAx>
        <c:axId val="368283904"/>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8285472"/>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5'!$X$124</c:f>
              <c:strCache>
                <c:ptCount val="1"/>
                <c:pt idx="0">
                  <c:v>Year-End 
Expense</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1B27-44E3-AECB-5A9CBA8CF6D0}"/>
              </c:ext>
            </c:extLst>
          </c:dPt>
          <c:cat>
            <c:numRef>
              <c:f>'Exp 5'!$W$125:$W$129</c:f>
              <c:numCache>
                <c:formatCode>General</c:formatCode>
                <c:ptCount val="5"/>
                <c:pt idx="0">
                  <c:v>-4</c:v>
                </c:pt>
                <c:pt idx="1">
                  <c:v>-3</c:v>
                </c:pt>
                <c:pt idx="2">
                  <c:v>-2</c:v>
                </c:pt>
                <c:pt idx="3">
                  <c:v>-1</c:v>
                </c:pt>
                <c:pt idx="4">
                  <c:v>0</c:v>
                </c:pt>
              </c:numCache>
            </c:numRef>
          </c:cat>
          <c:val>
            <c:numRef>
              <c:f>'Exp 5'!$X$125:$X$129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1B27-44E3-AECB-5A9CBA8CF6D0}"/>
            </c:ext>
          </c:extLst>
        </c:ser>
        <c:dLbls>
          <c:showLegendKey val="0"/>
          <c:showVal val="0"/>
          <c:showCatName val="0"/>
          <c:showSerName val="0"/>
          <c:showPercent val="0"/>
          <c:showBubbleSize val="0"/>
        </c:dLbls>
        <c:gapWidth val="150"/>
        <c:axId val="368280768"/>
        <c:axId val="368280376"/>
      </c:barChart>
      <c:catAx>
        <c:axId val="36828076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80376"/>
        <c:crosses val="autoZero"/>
        <c:auto val="1"/>
        <c:lblAlgn val="ctr"/>
        <c:lblOffset val="100"/>
        <c:noMultiLvlLbl val="0"/>
      </c:catAx>
      <c:valAx>
        <c:axId val="368280376"/>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828076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1"/>
          <c:order val="0"/>
          <c:tx>
            <c:strRef>
              <c:f>'Exp 5'!$L$123</c:f>
              <c:strCache>
                <c:ptCount val="1"/>
                <c:pt idx="0">
                  <c:v>4-Yr Based Forecast</c:v>
                </c:pt>
              </c:strCache>
            </c:strRef>
          </c:tx>
          <c:spPr>
            <a:ln w="44450" cap="rnd">
              <a:solidFill>
                <a:schemeClr val="accent5"/>
              </a:solidFill>
              <a:round/>
            </a:ln>
            <a:effectLst/>
          </c:spPr>
          <c:marker>
            <c:symbol val="none"/>
          </c:marker>
          <c:cat>
            <c:strRef>
              <c:f>'Exp 5'!$L$125:$L$136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5'!$P$125:$P$136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146F-4851-A70A-8C5F73E19AFF}"/>
            </c:ext>
          </c:extLst>
        </c:ser>
        <c:ser>
          <c:idx val="0"/>
          <c:order val="1"/>
          <c:tx>
            <c:strRef>
              <c:f>'Exp 5'!$E$123</c:f>
              <c:strCache>
                <c:ptCount val="1"/>
                <c:pt idx="0">
                  <c:v>1-Yr Based Forecast</c:v>
                </c:pt>
              </c:strCache>
            </c:strRef>
          </c:tx>
          <c:spPr>
            <a:ln w="44450" cap="rnd">
              <a:solidFill>
                <a:schemeClr val="accent6"/>
              </a:solidFill>
              <a:round/>
            </a:ln>
            <a:effectLst/>
          </c:spPr>
          <c:marker>
            <c:symbol val="none"/>
          </c:marker>
          <c:cat>
            <c:strRef>
              <c:f>'Exp 5'!$L$125:$L$136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5'!$I$125:$I$136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146F-4851-A70A-8C5F73E19AFF}"/>
            </c:ext>
          </c:extLst>
        </c:ser>
        <c:ser>
          <c:idx val="2"/>
          <c:order val="2"/>
          <c:tx>
            <c:v>Average</c:v>
          </c:tx>
          <c:spPr>
            <a:ln w="38100" cap="rnd">
              <a:solidFill>
                <a:schemeClr val="accent4">
                  <a:lumMod val="75000"/>
                </a:schemeClr>
              </a:solidFill>
              <a:prstDash val="sysDash"/>
              <a:round/>
            </a:ln>
            <a:effectLst/>
          </c:spPr>
          <c:marker>
            <c:symbol val="none"/>
          </c:marker>
          <c:cat>
            <c:strRef>
              <c:f>'Exp 5'!$L$125:$L$136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5'!$S$125:$S$136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146F-4851-A70A-8C5F73E19AFF}"/>
            </c:ext>
          </c:extLst>
        </c:ser>
        <c:dLbls>
          <c:showLegendKey val="0"/>
          <c:showVal val="0"/>
          <c:showCatName val="0"/>
          <c:showSerName val="0"/>
          <c:showPercent val="0"/>
          <c:showBubbleSize val="0"/>
        </c:dLbls>
        <c:smooth val="0"/>
        <c:axId val="368278024"/>
        <c:axId val="368281944"/>
      </c:lineChart>
      <c:catAx>
        <c:axId val="368278024"/>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81944"/>
        <c:crosses val="autoZero"/>
        <c:auto val="1"/>
        <c:lblAlgn val="ctr"/>
        <c:lblOffset val="100"/>
        <c:noMultiLvlLbl val="0"/>
      </c:catAx>
      <c:valAx>
        <c:axId val="368281944"/>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8278024"/>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5'!$B$164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5'!$B$125:$B$136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1F84-43C7-B1DC-C925B1BB908F}"/>
            </c:ext>
          </c:extLst>
        </c:ser>
        <c:ser>
          <c:idx val="1"/>
          <c:order val="1"/>
          <c:tx>
            <c:strRef>
              <c:f>'Exp 5'!$C$164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5'!$B$125:$B$136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1F84-43C7-B1DC-C925B1BB908F}"/>
            </c:ext>
          </c:extLst>
        </c:ser>
        <c:ser>
          <c:idx val="2"/>
          <c:order val="2"/>
          <c:tx>
            <c:strRef>
              <c:f>'Exp 5'!$D$164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5'!$B$125:$B$136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F84-43C7-B1DC-C925B1BB908F}"/>
            </c:ext>
          </c:extLst>
        </c:ser>
        <c:ser>
          <c:idx val="3"/>
          <c:order val="3"/>
          <c:tx>
            <c:strRef>
              <c:f>'Exp 5'!$E$164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5'!$B$125:$B$136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F84-43C7-B1DC-C925B1BB908F}"/>
            </c:ext>
          </c:extLst>
        </c:ser>
        <c:ser>
          <c:idx val="4"/>
          <c:order val="4"/>
          <c:tx>
            <c:strRef>
              <c:f>'Exp 5'!$F$164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5'!$B$125:$B$136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F84-43C7-B1DC-C925B1BB908F}"/>
            </c:ext>
          </c:extLst>
        </c:ser>
        <c:dLbls>
          <c:showLegendKey val="0"/>
          <c:showVal val="0"/>
          <c:showCatName val="0"/>
          <c:showSerName val="0"/>
          <c:showPercent val="0"/>
          <c:showBubbleSize val="0"/>
        </c:dLbls>
        <c:marker val="1"/>
        <c:smooth val="0"/>
        <c:axId val="368288608"/>
        <c:axId val="368282728"/>
      </c:lineChart>
      <c:catAx>
        <c:axId val="368288608"/>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82728"/>
        <c:crosses val="autoZero"/>
        <c:auto val="1"/>
        <c:lblAlgn val="ctr"/>
        <c:lblOffset val="100"/>
        <c:noMultiLvlLbl val="0"/>
      </c:catAx>
      <c:valAx>
        <c:axId val="368282728"/>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68288608"/>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5'!$Y$124</c:f>
              <c:strCache>
                <c:ptCount val="1"/>
                <c:pt idx="0">
                  <c:v> Pct of
Expense </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3448-4CAC-9C2C-2BFD4F49D832}"/>
              </c:ext>
            </c:extLst>
          </c:dPt>
          <c:cat>
            <c:numRef>
              <c:f>'Exp 5'!$W$125:$W$129</c:f>
              <c:numCache>
                <c:formatCode>General</c:formatCode>
                <c:ptCount val="5"/>
                <c:pt idx="0">
                  <c:v>-4</c:v>
                </c:pt>
                <c:pt idx="1">
                  <c:v>-3</c:v>
                </c:pt>
                <c:pt idx="2">
                  <c:v>-2</c:v>
                </c:pt>
                <c:pt idx="3">
                  <c:v>-1</c:v>
                </c:pt>
                <c:pt idx="4">
                  <c:v>0</c:v>
                </c:pt>
              </c:numCache>
            </c:numRef>
          </c:cat>
          <c:val>
            <c:numRef>
              <c:f>'Exp 5'!$Y$125:$Y$129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3448-4CAC-9C2C-2BFD4F49D832}"/>
            </c:ext>
          </c:extLst>
        </c:ser>
        <c:dLbls>
          <c:showLegendKey val="0"/>
          <c:showVal val="0"/>
          <c:showCatName val="0"/>
          <c:showSerName val="0"/>
          <c:showPercent val="0"/>
          <c:showBubbleSize val="0"/>
        </c:dLbls>
        <c:gapWidth val="150"/>
        <c:axId val="368284688"/>
        <c:axId val="368289392"/>
      </c:barChart>
      <c:catAx>
        <c:axId val="36828468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89392"/>
        <c:crosses val="autoZero"/>
        <c:auto val="1"/>
        <c:lblAlgn val="ctr"/>
        <c:lblOffset val="100"/>
        <c:noMultiLvlLbl val="0"/>
      </c:catAx>
      <c:valAx>
        <c:axId val="368289392"/>
        <c:scaling>
          <c:orientation val="minMax"/>
        </c:scaling>
        <c:delete val="0"/>
        <c:axPos val="l"/>
        <c:majorGridlines>
          <c:spPr>
            <a:ln w="9525" cap="flat" cmpd="sng" algn="ctr">
              <a:solidFill>
                <a:schemeClr val="tx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828468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1"/>
          <c:order val="0"/>
          <c:tx>
            <c:strRef>
              <c:f>'Exp 5'!$L$123</c:f>
              <c:strCache>
                <c:ptCount val="1"/>
                <c:pt idx="0">
                  <c:v>4-Yr Based Forecast</c:v>
                </c:pt>
              </c:strCache>
            </c:strRef>
          </c:tx>
          <c:spPr>
            <a:ln w="44450" cap="rnd">
              <a:solidFill>
                <a:srgbClr val="0070C0"/>
              </a:solidFill>
              <a:round/>
            </a:ln>
            <a:effectLst/>
          </c:spPr>
          <c:marker>
            <c:symbol val="none"/>
          </c:marker>
          <c:cat>
            <c:strRef>
              <c:f>'Exp 5'!$L$125:$L$136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5'!$Q$125:$Q$136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AD9A-402D-BC53-A75EE48A0215}"/>
            </c:ext>
          </c:extLst>
        </c:ser>
        <c:ser>
          <c:idx val="0"/>
          <c:order val="1"/>
          <c:tx>
            <c:strRef>
              <c:f>'Exp 5'!$E$123</c:f>
              <c:strCache>
                <c:ptCount val="1"/>
                <c:pt idx="0">
                  <c:v>1-Yr Based Forecast</c:v>
                </c:pt>
              </c:strCache>
            </c:strRef>
          </c:tx>
          <c:spPr>
            <a:ln w="44450" cap="rnd">
              <a:solidFill>
                <a:schemeClr val="accent6"/>
              </a:solidFill>
              <a:round/>
            </a:ln>
            <a:effectLst/>
          </c:spPr>
          <c:marker>
            <c:symbol val="none"/>
          </c:marker>
          <c:cat>
            <c:strRef>
              <c:f>'Exp 5'!$L$125:$L$136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5'!$J$125:$J$136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AD9A-402D-BC53-A75EE48A0215}"/>
            </c:ext>
          </c:extLst>
        </c:ser>
        <c:ser>
          <c:idx val="2"/>
          <c:order val="2"/>
          <c:tx>
            <c:v>Average</c:v>
          </c:tx>
          <c:spPr>
            <a:ln w="38100" cap="rnd">
              <a:solidFill>
                <a:schemeClr val="accent4">
                  <a:lumMod val="75000"/>
                </a:schemeClr>
              </a:solidFill>
              <a:prstDash val="sysDash"/>
              <a:round/>
            </a:ln>
            <a:effectLst/>
          </c:spPr>
          <c:marker>
            <c:symbol val="none"/>
          </c:marker>
          <c:cat>
            <c:strRef>
              <c:f>'Exp 5'!$L$125:$L$136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5'!$U$125:$U$136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AD9A-402D-BC53-A75EE48A0215}"/>
            </c:ext>
          </c:extLst>
        </c:ser>
        <c:dLbls>
          <c:showLegendKey val="0"/>
          <c:showVal val="0"/>
          <c:showCatName val="0"/>
          <c:showSerName val="0"/>
          <c:showPercent val="0"/>
          <c:showBubbleSize val="0"/>
        </c:dLbls>
        <c:smooth val="0"/>
        <c:axId val="368285080"/>
        <c:axId val="368285864"/>
        <c:extLst/>
      </c:lineChart>
      <c:catAx>
        <c:axId val="368285080"/>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285864"/>
        <c:crosses val="autoZero"/>
        <c:auto val="1"/>
        <c:lblAlgn val="ctr"/>
        <c:lblOffset val="100"/>
        <c:noMultiLvlLbl val="0"/>
      </c:catAx>
      <c:valAx>
        <c:axId val="368285864"/>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368285080"/>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6'!$E$124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6'!$Q$145:$Q$156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6'!$F$125:$F$136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319F-4461-87B5-E62B0834BA3F}"/>
            </c:ext>
          </c:extLst>
        </c:ser>
        <c:ser>
          <c:idx val="1"/>
          <c:order val="1"/>
          <c:tx>
            <c:strRef>
              <c:f>'Exp 6'!$E$144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6'!$Q$145:$Q$156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19F-4461-87B5-E62B0834BA3F}"/>
            </c:ext>
          </c:extLst>
        </c:ser>
        <c:ser>
          <c:idx val="0"/>
          <c:order val="2"/>
          <c:tx>
            <c:strRef>
              <c:f>'Exp 6'!$I$144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6'!$Q$145:$Q$156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19F-4461-87B5-E62B0834BA3F}"/>
            </c:ext>
          </c:extLst>
        </c:ser>
        <c:ser>
          <c:idx val="2"/>
          <c:order val="3"/>
          <c:tx>
            <c:strRef>
              <c:f>'Exp 6'!$M$144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6'!$Q$145:$Q$156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19F-4461-87B5-E62B0834BA3F}"/>
            </c:ext>
          </c:extLst>
        </c:ser>
        <c:ser>
          <c:idx val="4"/>
          <c:order val="4"/>
          <c:tx>
            <c:strRef>
              <c:f>'Exp 6'!$Q$144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6'!$Q$145:$Q$156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19F-4461-87B5-E62B0834BA3F}"/>
            </c:ext>
          </c:extLst>
        </c:ser>
        <c:dLbls>
          <c:showLegendKey val="0"/>
          <c:showVal val="0"/>
          <c:showCatName val="0"/>
          <c:showSerName val="0"/>
          <c:showPercent val="0"/>
          <c:showBubbleSize val="0"/>
        </c:dLbls>
        <c:marker val="1"/>
        <c:smooth val="0"/>
        <c:axId val="368289784"/>
        <c:axId val="368286648"/>
      </c:lineChart>
      <c:catAx>
        <c:axId val="368289784"/>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368286648"/>
        <c:crosses val="autoZero"/>
        <c:auto val="1"/>
        <c:lblAlgn val="ctr"/>
        <c:lblOffset val="100"/>
        <c:noMultiLvlLbl val="0"/>
      </c:catAx>
      <c:valAx>
        <c:axId val="368286648"/>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368289784"/>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6'!$X$124</c:f>
              <c:strCache>
                <c:ptCount val="1"/>
                <c:pt idx="0">
                  <c:v>Year-End 
Expense</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E80B-47FF-8FB1-7F4DDF7436EB}"/>
              </c:ext>
            </c:extLst>
          </c:dPt>
          <c:cat>
            <c:numRef>
              <c:f>'Exp 6'!$W$125:$W$129</c:f>
              <c:numCache>
                <c:formatCode>General</c:formatCode>
                <c:ptCount val="5"/>
                <c:pt idx="0">
                  <c:v>-4</c:v>
                </c:pt>
                <c:pt idx="1">
                  <c:v>-3</c:v>
                </c:pt>
                <c:pt idx="2">
                  <c:v>-2</c:v>
                </c:pt>
                <c:pt idx="3">
                  <c:v>-1</c:v>
                </c:pt>
                <c:pt idx="4">
                  <c:v>0</c:v>
                </c:pt>
              </c:numCache>
            </c:numRef>
          </c:cat>
          <c:val>
            <c:numRef>
              <c:f>'Exp 6'!$X$125:$X$129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E80B-47FF-8FB1-7F4DDF7436EB}"/>
            </c:ext>
          </c:extLst>
        </c:ser>
        <c:dLbls>
          <c:showLegendKey val="0"/>
          <c:showVal val="0"/>
          <c:showCatName val="0"/>
          <c:showSerName val="0"/>
          <c:showPercent val="0"/>
          <c:showBubbleSize val="0"/>
        </c:dLbls>
        <c:gapWidth val="150"/>
        <c:axId val="368277632"/>
        <c:axId val="461973664"/>
      </c:barChart>
      <c:catAx>
        <c:axId val="368277632"/>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73664"/>
        <c:crosses val="autoZero"/>
        <c:auto val="1"/>
        <c:lblAlgn val="ctr"/>
        <c:lblOffset val="100"/>
        <c:noMultiLvlLbl val="0"/>
      </c:catAx>
      <c:valAx>
        <c:axId val="461973664"/>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368277632"/>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1"/>
          <c:order val="0"/>
          <c:tx>
            <c:strRef>
              <c:f>'Exp 6'!$L$123</c:f>
              <c:strCache>
                <c:ptCount val="1"/>
                <c:pt idx="0">
                  <c:v>4-Yr Based Forecast</c:v>
                </c:pt>
              </c:strCache>
            </c:strRef>
          </c:tx>
          <c:spPr>
            <a:ln w="44450" cap="rnd">
              <a:solidFill>
                <a:schemeClr val="accent5"/>
              </a:solidFill>
              <a:round/>
            </a:ln>
            <a:effectLst/>
          </c:spPr>
          <c:marker>
            <c:symbol val="none"/>
          </c:marker>
          <c:cat>
            <c:strRef>
              <c:f>'Exp 6'!$L$125:$L$136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6'!$P$125:$P$136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8D6B-4154-B7C9-B87FC660C21A}"/>
            </c:ext>
          </c:extLst>
        </c:ser>
        <c:ser>
          <c:idx val="0"/>
          <c:order val="1"/>
          <c:tx>
            <c:strRef>
              <c:f>'Exp 6'!$E$123</c:f>
              <c:strCache>
                <c:ptCount val="1"/>
                <c:pt idx="0">
                  <c:v>1-Yr Based Forecast</c:v>
                </c:pt>
              </c:strCache>
            </c:strRef>
          </c:tx>
          <c:spPr>
            <a:ln w="44450" cap="rnd">
              <a:solidFill>
                <a:schemeClr val="accent6"/>
              </a:solidFill>
              <a:round/>
            </a:ln>
            <a:effectLst/>
          </c:spPr>
          <c:marker>
            <c:symbol val="none"/>
          </c:marker>
          <c:cat>
            <c:strRef>
              <c:f>'Exp 6'!$L$125:$L$136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6'!$I$125:$I$136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8D6B-4154-B7C9-B87FC660C21A}"/>
            </c:ext>
          </c:extLst>
        </c:ser>
        <c:ser>
          <c:idx val="2"/>
          <c:order val="2"/>
          <c:tx>
            <c:v>Average</c:v>
          </c:tx>
          <c:spPr>
            <a:ln w="38100" cap="rnd">
              <a:solidFill>
                <a:schemeClr val="accent4">
                  <a:lumMod val="75000"/>
                </a:schemeClr>
              </a:solidFill>
              <a:prstDash val="sysDash"/>
              <a:round/>
            </a:ln>
            <a:effectLst/>
          </c:spPr>
          <c:marker>
            <c:symbol val="none"/>
          </c:marker>
          <c:cat>
            <c:strRef>
              <c:f>'Exp 6'!$L$125:$L$136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6'!$S$125:$S$136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8D6B-4154-B7C9-B87FC660C21A}"/>
            </c:ext>
          </c:extLst>
        </c:ser>
        <c:dLbls>
          <c:showLegendKey val="0"/>
          <c:showVal val="0"/>
          <c:showCatName val="0"/>
          <c:showSerName val="0"/>
          <c:showPercent val="0"/>
          <c:showBubbleSize val="0"/>
        </c:dLbls>
        <c:smooth val="0"/>
        <c:axId val="461974056"/>
        <c:axId val="461976408"/>
      </c:lineChart>
      <c:catAx>
        <c:axId val="461974056"/>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76408"/>
        <c:crosses val="autoZero"/>
        <c:auto val="1"/>
        <c:lblAlgn val="ctr"/>
        <c:lblOffset val="100"/>
        <c:noMultiLvlLbl val="0"/>
      </c:catAx>
      <c:valAx>
        <c:axId val="461976408"/>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461974056"/>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75000"/>
                    <a:lumOff val="25000"/>
                  </a:schemeClr>
                </a:solidFill>
                <a:latin typeface="+mn-lt"/>
                <a:ea typeface="+mn-ea"/>
                <a:cs typeface="+mn-cs"/>
              </a:defRPr>
            </a:pPr>
            <a:r>
              <a:rPr lang="en-US" sz="1800" b="1" baseline="0">
                <a:solidFill>
                  <a:schemeClr val="tx1">
                    <a:lumMod val="75000"/>
                    <a:lumOff val="25000"/>
                  </a:schemeClr>
                </a:solidFill>
              </a:rPr>
              <a:t>AVERAGE WEEKLY GIVING</a:t>
            </a:r>
          </a:p>
        </c:rich>
      </c:tx>
      <c:layout>
        <c:manualLayout>
          <c:xMode val="edge"/>
          <c:yMode val="edge"/>
          <c:x val="0.26501038299847457"/>
          <c:y val="1.3785279358971813E-2"/>
        </c:manualLayout>
      </c:layout>
      <c:overlay val="0"/>
      <c:spPr>
        <a:noFill/>
        <a:ln>
          <a:noFill/>
        </a:ln>
        <a:effectLst/>
      </c:spPr>
    </c:title>
    <c:autoTitleDeleted val="0"/>
    <c:plotArea>
      <c:layout>
        <c:manualLayout>
          <c:layoutTarget val="inner"/>
          <c:xMode val="edge"/>
          <c:yMode val="edge"/>
          <c:x val="0.17793982413362719"/>
          <c:y val="9.7768896646105635E-2"/>
          <c:w val="0.77617092778869112"/>
          <c:h val="0.78566413455245043"/>
        </c:manualLayout>
      </c:layout>
      <c:barChart>
        <c:barDir val="col"/>
        <c:grouping val="clustered"/>
        <c:varyColors val="0"/>
        <c:ser>
          <c:idx val="1"/>
          <c:order val="0"/>
          <c:tx>
            <c:strRef>
              <c:f>'Moving Averages'!$I$17</c:f>
              <c:strCache>
                <c:ptCount val="1"/>
                <c:pt idx="0">
                  <c:v>AWG</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E958-4CAB-8A73-A4E56DAB9837}"/>
              </c:ext>
            </c:extLst>
          </c:dPt>
          <c:cat>
            <c:numRef>
              <c:f>'Moving Averages'!$J$15:$N$15</c:f>
              <c:numCache>
                <c:formatCode>General</c:formatCode>
                <c:ptCount val="5"/>
                <c:pt idx="0">
                  <c:v>-4</c:v>
                </c:pt>
                <c:pt idx="1">
                  <c:v>-3</c:v>
                </c:pt>
                <c:pt idx="2">
                  <c:v>-2</c:v>
                </c:pt>
                <c:pt idx="3">
                  <c:v>-1</c:v>
                </c:pt>
                <c:pt idx="4">
                  <c:v>0</c:v>
                </c:pt>
              </c:numCache>
            </c:numRef>
          </c:cat>
          <c:val>
            <c:numRef>
              <c:f>'Moving Averages'!$J$17:$N$17</c:f>
              <c:numCache>
                <c:formatCode>"$"#,##0_);\("$"#,##0\)</c:formatCode>
                <c:ptCount val="5"/>
                <c:pt idx="0">
                  <c:v>#N/A</c:v>
                </c:pt>
                <c:pt idx="1">
                  <c:v>#N/A</c:v>
                </c:pt>
                <c:pt idx="2">
                  <c:v>#N/A</c:v>
                </c:pt>
                <c:pt idx="3">
                  <c:v>#N/A</c:v>
                </c:pt>
                <c:pt idx="4">
                  <c:v>#N/A</c:v>
                </c:pt>
              </c:numCache>
            </c:numRef>
          </c:val>
          <c:extLst>
            <c:ext xmlns:c16="http://schemas.microsoft.com/office/drawing/2014/chart" uri="{C3380CC4-5D6E-409C-BE32-E72D297353CC}">
              <c16:uniqueId val="{00000002-E958-4CAB-8A73-A4E56DAB9837}"/>
            </c:ext>
          </c:extLst>
        </c:ser>
        <c:dLbls>
          <c:showLegendKey val="0"/>
          <c:showVal val="0"/>
          <c:showCatName val="0"/>
          <c:showSerName val="0"/>
          <c:showPercent val="0"/>
          <c:showBubbleSize val="0"/>
        </c:dLbls>
        <c:gapWidth val="150"/>
        <c:axId val="354890688"/>
        <c:axId val="354887160"/>
      </c:barChart>
      <c:catAx>
        <c:axId val="35489068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54887160"/>
        <c:crosses val="autoZero"/>
        <c:auto val="1"/>
        <c:lblAlgn val="ctr"/>
        <c:lblOffset val="100"/>
        <c:noMultiLvlLbl val="0"/>
      </c:catAx>
      <c:valAx>
        <c:axId val="354887160"/>
        <c:scaling>
          <c:orientation val="minMax"/>
        </c:scaling>
        <c:delete val="0"/>
        <c:axPos val="l"/>
        <c:majorGridlines>
          <c:spPr>
            <a:ln w="9525" cap="flat" cmpd="sng" algn="ctr">
              <a:solidFill>
                <a:schemeClr val="tx1"/>
              </a:solidFill>
              <a:round/>
            </a:ln>
            <a:effectLst/>
          </c:spPr>
        </c:majorGridlines>
        <c:numFmt formatCode="&quot;$&quot;\ \ #,##0.0,&quot;K&quot;"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35489068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6'!$B$164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6'!$B$125:$B$136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DA40-4734-AB47-3937DCB84DFC}"/>
            </c:ext>
          </c:extLst>
        </c:ser>
        <c:ser>
          <c:idx val="1"/>
          <c:order val="1"/>
          <c:tx>
            <c:strRef>
              <c:f>'Exp 6'!$C$164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6'!$B$125:$B$136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A40-4734-AB47-3937DCB84DFC}"/>
            </c:ext>
          </c:extLst>
        </c:ser>
        <c:ser>
          <c:idx val="2"/>
          <c:order val="2"/>
          <c:tx>
            <c:strRef>
              <c:f>'Exp 6'!$D$164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6'!$B$125:$B$136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A40-4734-AB47-3937DCB84DFC}"/>
            </c:ext>
          </c:extLst>
        </c:ser>
        <c:ser>
          <c:idx val="3"/>
          <c:order val="3"/>
          <c:tx>
            <c:strRef>
              <c:f>'Exp 6'!$E$164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6'!$B$125:$B$136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A40-4734-AB47-3937DCB84DFC}"/>
            </c:ext>
          </c:extLst>
        </c:ser>
        <c:ser>
          <c:idx val="4"/>
          <c:order val="4"/>
          <c:tx>
            <c:strRef>
              <c:f>'Exp 6'!$F$164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6'!$B$125:$B$136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DA40-4734-AB47-3937DCB84DFC}"/>
            </c:ext>
          </c:extLst>
        </c:ser>
        <c:dLbls>
          <c:showLegendKey val="0"/>
          <c:showVal val="0"/>
          <c:showCatName val="0"/>
          <c:showSerName val="0"/>
          <c:showPercent val="0"/>
          <c:showBubbleSize val="0"/>
        </c:dLbls>
        <c:marker val="1"/>
        <c:smooth val="0"/>
        <c:axId val="461972488"/>
        <c:axId val="461975624"/>
      </c:lineChart>
      <c:catAx>
        <c:axId val="461972488"/>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75624"/>
        <c:crosses val="autoZero"/>
        <c:auto val="1"/>
        <c:lblAlgn val="ctr"/>
        <c:lblOffset val="100"/>
        <c:noMultiLvlLbl val="0"/>
      </c:catAx>
      <c:valAx>
        <c:axId val="461975624"/>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61972488"/>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6'!$Y$124</c:f>
              <c:strCache>
                <c:ptCount val="1"/>
                <c:pt idx="0">
                  <c:v> Pct of
Expense </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34B3-4C2F-95C8-2DA3DE718066}"/>
              </c:ext>
            </c:extLst>
          </c:dPt>
          <c:cat>
            <c:numRef>
              <c:f>'Exp 6'!$W$125:$W$129</c:f>
              <c:numCache>
                <c:formatCode>General</c:formatCode>
                <c:ptCount val="5"/>
                <c:pt idx="0">
                  <c:v>-4</c:v>
                </c:pt>
                <c:pt idx="1">
                  <c:v>-3</c:v>
                </c:pt>
                <c:pt idx="2">
                  <c:v>-2</c:v>
                </c:pt>
                <c:pt idx="3">
                  <c:v>-1</c:v>
                </c:pt>
                <c:pt idx="4">
                  <c:v>0</c:v>
                </c:pt>
              </c:numCache>
            </c:numRef>
          </c:cat>
          <c:val>
            <c:numRef>
              <c:f>'Exp 6'!$Y$125:$Y$129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34B3-4C2F-95C8-2DA3DE718066}"/>
            </c:ext>
          </c:extLst>
        </c:ser>
        <c:dLbls>
          <c:showLegendKey val="0"/>
          <c:showVal val="0"/>
          <c:showCatName val="0"/>
          <c:showSerName val="0"/>
          <c:showPercent val="0"/>
          <c:showBubbleSize val="0"/>
        </c:dLbls>
        <c:gapWidth val="150"/>
        <c:axId val="461982680"/>
        <c:axId val="461974840"/>
      </c:barChart>
      <c:catAx>
        <c:axId val="461982680"/>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74840"/>
        <c:crosses val="autoZero"/>
        <c:auto val="1"/>
        <c:lblAlgn val="ctr"/>
        <c:lblOffset val="100"/>
        <c:noMultiLvlLbl val="0"/>
      </c:catAx>
      <c:valAx>
        <c:axId val="461974840"/>
        <c:scaling>
          <c:orientation val="minMax"/>
        </c:scaling>
        <c:delete val="0"/>
        <c:axPos val="l"/>
        <c:majorGridlines>
          <c:spPr>
            <a:ln w="9525" cap="flat" cmpd="sng" algn="ctr">
              <a:solidFill>
                <a:schemeClr val="tx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461982680"/>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1"/>
          <c:order val="0"/>
          <c:tx>
            <c:strRef>
              <c:f>'Exp 6'!$L$123</c:f>
              <c:strCache>
                <c:ptCount val="1"/>
                <c:pt idx="0">
                  <c:v>4-Yr Based Forecast</c:v>
                </c:pt>
              </c:strCache>
            </c:strRef>
          </c:tx>
          <c:spPr>
            <a:ln w="44450" cap="rnd">
              <a:solidFill>
                <a:srgbClr val="0070C0"/>
              </a:solidFill>
              <a:round/>
            </a:ln>
            <a:effectLst/>
          </c:spPr>
          <c:marker>
            <c:symbol val="none"/>
          </c:marker>
          <c:cat>
            <c:strRef>
              <c:f>'Exp 6'!$L$125:$L$136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6'!$Q$125:$Q$136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98B0-461C-BCFF-2D1EEE4628B5}"/>
            </c:ext>
          </c:extLst>
        </c:ser>
        <c:ser>
          <c:idx val="0"/>
          <c:order val="1"/>
          <c:tx>
            <c:strRef>
              <c:f>'Exp 6'!$E$123</c:f>
              <c:strCache>
                <c:ptCount val="1"/>
                <c:pt idx="0">
                  <c:v>1-Yr Based Forecast</c:v>
                </c:pt>
              </c:strCache>
            </c:strRef>
          </c:tx>
          <c:spPr>
            <a:ln w="44450" cap="rnd">
              <a:solidFill>
                <a:schemeClr val="accent6"/>
              </a:solidFill>
              <a:round/>
            </a:ln>
            <a:effectLst/>
          </c:spPr>
          <c:marker>
            <c:symbol val="none"/>
          </c:marker>
          <c:cat>
            <c:strRef>
              <c:f>'Exp 6'!$L$125:$L$136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6'!$J$125:$J$136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98B0-461C-BCFF-2D1EEE4628B5}"/>
            </c:ext>
          </c:extLst>
        </c:ser>
        <c:ser>
          <c:idx val="2"/>
          <c:order val="2"/>
          <c:tx>
            <c:v>Average</c:v>
          </c:tx>
          <c:spPr>
            <a:ln w="38100" cap="rnd">
              <a:solidFill>
                <a:schemeClr val="accent4">
                  <a:lumMod val="75000"/>
                </a:schemeClr>
              </a:solidFill>
              <a:prstDash val="sysDash"/>
              <a:round/>
            </a:ln>
            <a:effectLst/>
          </c:spPr>
          <c:marker>
            <c:symbol val="none"/>
          </c:marker>
          <c:cat>
            <c:strRef>
              <c:f>'Exp 6'!$L$125:$L$136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6'!$U$125:$U$136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98B0-461C-BCFF-2D1EEE4628B5}"/>
            </c:ext>
          </c:extLst>
        </c:ser>
        <c:dLbls>
          <c:showLegendKey val="0"/>
          <c:showVal val="0"/>
          <c:showCatName val="0"/>
          <c:showSerName val="0"/>
          <c:showPercent val="0"/>
          <c:showBubbleSize val="0"/>
        </c:dLbls>
        <c:smooth val="0"/>
        <c:axId val="461971704"/>
        <c:axId val="461977584"/>
        <c:extLst/>
      </c:lineChart>
      <c:catAx>
        <c:axId val="461971704"/>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77584"/>
        <c:crosses val="autoZero"/>
        <c:auto val="1"/>
        <c:lblAlgn val="ctr"/>
        <c:lblOffset val="100"/>
        <c:noMultiLvlLbl val="0"/>
      </c:catAx>
      <c:valAx>
        <c:axId val="461977584"/>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461971704"/>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7'!$E$124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7'!$Q$145:$Q$156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7'!$F$125:$F$136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633C-403E-8745-449827CA02AA}"/>
            </c:ext>
          </c:extLst>
        </c:ser>
        <c:ser>
          <c:idx val="1"/>
          <c:order val="1"/>
          <c:tx>
            <c:strRef>
              <c:f>'Exp 7'!$E$144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7'!$Q$145:$Q$156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33C-403E-8745-449827CA02AA}"/>
            </c:ext>
          </c:extLst>
        </c:ser>
        <c:ser>
          <c:idx val="0"/>
          <c:order val="2"/>
          <c:tx>
            <c:strRef>
              <c:f>'Exp 7'!$I$144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7'!$Q$145:$Q$156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33C-403E-8745-449827CA02AA}"/>
            </c:ext>
          </c:extLst>
        </c:ser>
        <c:ser>
          <c:idx val="2"/>
          <c:order val="3"/>
          <c:tx>
            <c:strRef>
              <c:f>'Exp 7'!$M$144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7'!$Q$145:$Q$156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633C-403E-8745-449827CA02AA}"/>
            </c:ext>
          </c:extLst>
        </c:ser>
        <c:ser>
          <c:idx val="4"/>
          <c:order val="4"/>
          <c:tx>
            <c:strRef>
              <c:f>'Exp 7'!$Q$144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7'!$Q$145:$Q$156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633C-403E-8745-449827CA02AA}"/>
            </c:ext>
          </c:extLst>
        </c:ser>
        <c:dLbls>
          <c:showLegendKey val="0"/>
          <c:showVal val="0"/>
          <c:showCatName val="0"/>
          <c:showSerName val="0"/>
          <c:showPercent val="0"/>
          <c:showBubbleSize val="0"/>
        </c:dLbls>
        <c:marker val="1"/>
        <c:smooth val="0"/>
        <c:axId val="461975232"/>
        <c:axId val="461979936"/>
      </c:lineChart>
      <c:catAx>
        <c:axId val="461975232"/>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461979936"/>
        <c:crosses val="autoZero"/>
        <c:auto val="1"/>
        <c:lblAlgn val="ctr"/>
        <c:lblOffset val="100"/>
        <c:noMultiLvlLbl val="0"/>
      </c:catAx>
      <c:valAx>
        <c:axId val="461979936"/>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461975232"/>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7'!$X$124</c:f>
              <c:strCache>
                <c:ptCount val="1"/>
                <c:pt idx="0">
                  <c:v>Year-End 
Expense</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3AF9-4BB2-9AFE-4BB86BBEE7C6}"/>
              </c:ext>
            </c:extLst>
          </c:dPt>
          <c:cat>
            <c:numRef>
              <c:f>'Exp 7'!$W$125:$W$129</c:f>
              <c:numCache>
                <c:formatCode>General</c:formatCode>
                <c:ptCount val="5"/>
                <c:pt idx="0">
                  <c:v>-4</c:v>
                </c:pt>
                <c:pt idx="1">
                  <c:v>-3</c:v>
                </c:pt>
                <c:pt idx="2">
                  <c:v>-2</c:v>
                </c:pt>
                <c:pt idx="3">
                  <c:v>-1</c:v>
                </c:pt>
                <c:pt idx="4">
                  <c:v>0</c:v>
                </c:pt>
              </c:numCache>
            </c:numRef>
          </c:cat>
          <c:val>
            <c:numRef>
              <c:f>'Exp 7'!$X$125:$X$129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3AF9-4BB2-9AFE-4BB86BBEE7C6}"/>
            </c:ext>
          </c:extLst>
        </c:ser>
        <c:dLbls>
          <c:showLegendKey val="0"/>
          <c:showVal val="0"/>
          <c:showCatName val="0"/>
          <c:showSerName val="0"/>
          <c:showPercent val="0"/>
          <c:showBubbleSize val="0"/>
        </c:dLbls>
        <c:gapWidth val="150"/>
        <c:axId val="461978368"/>
        <c:axId val="461980328"/>
      </c:barChart>
      <c:catAx>
        <c:axId val="46197836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80328"/>
        <c:crosses val="autoZero"/>
        <c:auto val="1"/>
        <c:lblAlgn val="ctr"/>
        <c:lblOffset val="100"/>
        <c:noMultiLvlLbl val="0"/>
      </c:catAx>
      <c:valAx>
        <c:axId val="461980328"/>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46197836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1"/>
          <c:order val="0"/>
          <c:tx>
            <c:strRef>
              <c:f>'Exp 7'!$L$123</c:f>
              <c:strCache>
                <c:ptCount val="1"/>
                <c:pt idx="0">
                  <c:v>4-Yr Based Forecast</c:v>
                </c:pt>
              </c:strCache>
            </c:strRef>
          </c:tx>
          <c:spPr>
            <a:ln w="44450" cap="rnd">
              <a:solidFill>
                <a:schemeClr val="accent5"/>
              </a:solidFill>
              <a:round/>
            </a:ln>
            <a:effectLst/>
          </c:spPr>
          <c:marker>
            <c:symbol val="none"/>
          </c:marker>
          <c:cat>
            <c:strRef>
              <c:f>'Exp 7'!$L$125:$L$136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7'!$P$125:$P$136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1841-4D92-BAB3-8CC69D960934}"/>
            </c:ext>
          </c:extLst>
        </c:ser>
        <c:ser>
          <c:idx val="0"/>
          <c:order val="1"/>
          <c:tx>
            <c:strRef>
              <c:f>'Exp 7'!$E$123</c:f>
              <c:strCache>
                <c:ptCount val="1"/>
                <c:pt idx="0">
                  <c:v>1-Yr Based Forecast</c:v>
                </c:pt>
              </c:strCache>
            </c:strRef>
          </c:tx>
          <c:spPr>
            <a:ln w="44450" cap="rnd">
              <a:solidFill>
                <a:schemeClr val="accent6"/>
              </a:solidFill>
              <a:round/>
            </a:ln>
            <a:effectLst/>
          </c:spPr>
          <c:marker>
            <c:symbol val="none"/>
          </c:marker>
          <c:cat>
            <c:strRef>
              <c:f>'Exp 7'!$L$125:$L$136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7'!$I$125:$I$136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1841-4D92-BAB3-8CC69D960934}"/>
            </c:ext>
          </c:extLst>
        </c:ser>
        <c:ser>
          <c:idx val="2"/>
          <c:order val="2"/>
          <c:tx>
            <c:v>Average</c:v>
          </c:tx>
          <c:spPr>
            <a:ln w="38100" cap="rnd">
              <a:solidFill>
                <a:schemeClr val="accent4">
                  <a:lumMod val="75000"/>
                </a:schemeClr>
              </a:solidFill>
              <a:prstDash val="sysDash"/>
              <a:round/>
            </a:ln>
            <a:effectLst/>
          </c:spPr>
          <c:marker>
            <c:symbol val="none"/>
          </c:marker>
          <c:cat>
            <c:strRef>
              <c:f>'Exp 7'!$L$125:$L$136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7'!$S$125:$S$136</c:f>
              <c:numCache>
                <c:formatCode>"$"\ #,##0,\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1841-4D92-BAB3-8CC69D960934}"/>
            </c:ext>
          </c:extLst>
        </c:ser>
        <c:dLbls>
          <c:showLegendKey val="0"/>
          <c:showVal val="0"/>
          <c:showCatName val="0"/>
          <c:showSerName val="0"/>
          <c:showPercent val="0"/>
          <c:showBubbleSize val="0"/>
        </c:dLbls>
        <c:smooth val="0"/>
        <c:axId val="461979544"/>
        <c:axId val="461980720"/>
      </c:lineChart>
      <c:catAx>
        <c:axId val="461979544"/>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80720"/>
        <c:crosses val="autoZero"/>
        <c:auto val="1"/>
        <c:lblAlgn val="ctr"/>
        <c:lblOffset val="100"/>
        <c:noMultiLvlLbl val="0"/>
      </c:catAx>
      <c:valAx>
        <c:axId val="461980720"/>
        <c:scaling>
          <c:orientation val="minMax"/>
        </c:scaling>
        <c:delete val="0"/>
        <c:axPos val="l"/>
        <c:majorGridlines>
          <c:spPr>
            <a:ln w="6350" cap="flat" cmpd="sng" algn="ctr">
              <a:solidFill>
                <a:schemeClr val="tx1"/>
              </a:solidFill>
              <a:round/>
            </a:ln>
            <a:effectLst/>
          </c:spPr>
        </c:majorGridlines>
        <c:numFmt formatCode="&quot;$&quot;\ #,##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461979544"/>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7'!$B$164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7'!$B$125:$B$136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2132-4706-A2DA-40D76CCCCEB2}"/>
            </c:ext>
          </c:extLst>
        </c:ser>
        <c:ser>
          <c:idx val="1"/>
          <c:order val="1"/>
          <c:tx>
            <c:strRef>
              <c:f>'Exp 7'!$C$164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7'!$B$125:$B$136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132-4706-A2DA-40D76CCCCEB2}"/>
            </c:ext>
          </c:extLst>
        </c:ser>
        <c:ser>
          <c:idx val="2"/>
          <c:order val="2"/>
          <c:tx>
            <c:strRef>
              <c:f>'Exp 7'!$D$164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7'!$B$125:$B$136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132-4706-A2DA-40D76CCCCEB2}"/>
            </c:ext>
          </c:extLst>
        </c:ser>
        <c:ser>
          <c:idx val="3"/>
          <c:order val="3"/>
          <c:tx>
            <c:strRef>
              <c:f>'Exp 7'!$E$164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7'!$B$125:$B$136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132-4706-A2DA-40D76CCCCEB2}"/>
            </c:ext>
          </c:extLst>
        </c:ser>
        <c:ser>
          <c:idx val="4"/>
          <c:order val="4"/>
          <c:tx>
            <c:strRef>
              <c:f>'Exp 7'!$F$164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7'!$B$125:$B$136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132-4706-A2DA-40D76CCCCEB2}"/>
            </c:ext>
          </c:extLst>
        </c:ser>
        <c:dLbls>
          <c:showLegendKey val="0"/>
          <c:showVal val="0"/>
          <c:showCatName val="0"/>
          <c:showSerName val="0"/>
          <c:showPercent val="0"/>
          <c:showBubbleSize val="0"/>
        </c:dLbls>
        <c:marker val="1"/>
        <c:smooth val="0"/>
        <c:axId val="461970528"/>
        <c:axId val="461992480"/>
      </c:lineChart>
      <c:catAx>
        <c:axId val="461970528"/>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92480"/>
        <c:crosses val="autoZero"/>
        <c:auto val="1"/>
        <c:lblAlgn val="ctr"/>
        <c:lblOffset val="100"/>
        <c:noMultiLvlLbl val="0"/>
      </c:catAx>
      <c:valAx>
        <c:axId val="461992480"/>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61970528"/>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7'!$Y$124</c:f>
              <c:strCache>
                <c:ptCount val="1"/>
                <c:pt idx="0">
                  <c:v> Pct of
Expense </c:v>
                </c:pt>
              </c:strCache>
            </c:strRef>
          </c:tx>
          <c:spPr>
            <a:solidFill>
              <a:schemeClr val="accent2">
                <a:lumMod val="75000"/>
              </a:schemeClr>
            </a:solidFill>
            <a:ln w="25400" cap="rnd">
              <a:solidFill>
                <a:schemeClr val="accent2">
                  <a:lumMod val="75000"/>
                </a:schemeClr>
              </a:solidFill>
              <a:round/>
            </a:ln>
            <a:effectLst/>
          </c:spPr>
          <c:invertIfNegative val="0"/>
          <c:dPt>
            <c:idx val="4"/>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69DB-4D06-B248-31B95C1695A8}"/>
              </c:ext>
            </c:extLst>
          </c:dPt>
          <c:cat>
            <c:numRef>
              <c:f>'Exp 7'!$W$125:$W$129</c:f>
              <c:numCache>
                <c:formatCode>General</c:formatCode>
                <c:ptCount val="5"/>
                <c:pt idx="0">
                  <c:v>-4</c:v>
                </c:pt>
                <c:pt idx="1">
                  <c:v>-3</c:v>
                </c:pt>
                <c:pt idx="2">
                  <c:v>-2</c:v>
                </c:pt>
                <c:pt idx="3">
                  <c:v>-1</c:v>
                </c:pt>
                <c:pt idx="4">
                  <c:v>0</c:v>
                </c:pt>
              </c:numCache>
            </c:numRef>
          </c:cat>
          <c:val>
            <c:numRef>
              <c:f>'Exp 7'!$Y$125:$Y$129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69DB-4D06-B248-31B95C1695A8}"/>
            </c:ext>
          </c:extLst>
        </c:ser>
        <c:dLbls>
          <c:showLegendKey val="0"/>
          <c:showVal val="0"/>
          <c:showCatName val="0"/>
          <c:showSerName val="0"/>
          <c:showPercent val="0"/>
          <c:showBubbleSize val="0"/>
        </c:dLbls>
        <c:gapWidth val="150"/>
        <c:axId val="461995224"/>
        <c:axId val="461990912"/>
      </c:barChart>
      <c:catAx>
        <c:axId val="461995224"/>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90912"/>
        <c:crosses val="autoZero"/>
        <c:auto val="1"/>
        <c:lblAlgn val="ctr"/>
        <c:lblOffset val="100"/>
        <c:noMultiLvlLbl val="0"/>
      </c:catAx>
      <c:valAx>
        <c:axId val="461990912"/>
        <c:scaling>
          <c:orientation val="minMax"/>
        </c:scaling>
        <c:delete val="0"/>
        <c:axPos val="l"/>
        <c:majorGridlines>
          <c:spPr>
            <a:ln w="9525" cap="flat" cmpd="sng" algn="ctr">
              <a:solidFill>
                <a:schemeClr val="tx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461995224"/>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1"/>
          <c:order val="0"/>
          <c:tx>
            <c:strRef>
              <c:f>'Exp 7'!$L$123</c:f>
              <c:strCache>
                <c:ptCount val="1"/>
                <c:pt idx="0">
                  <c:v>4-Yr Based Forecast</c:v>
                </c:pt>
              </c:strCache>
            </c:strRef>
          </c:tx>
          <c:spPr>
            <a:ln w="44450" cap="rnd">
              <a:solidFill>
                <a:srgbClr val="0070C0"/>
              </a:solidFill>
              <a:round/>
            </a:ln>
            <a:effectLst/>
          </c:spPr>
          <c:marker>
            <c:symbol val="none"/>
          </c:marker>
          <c:cat>
            <c:strRef>
              <c:f>'Exp 7'!$L$125:$L$136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7'!$Q$125:$Q$136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8D5D-41F3-8CAA-3A4BF07C8AD6}"/>
            </c:ext>
          </c:extLst>
        </c:ser>
        <c:ser>
          <c:idx val="0"/>
          <c:order val="1"/>
          <c:tx>
            <c:strRef>
              <c:f>'Exp 7'!$E$123</c:f>
              <c:strCache>
                <c:ptCount val="1"/>
                <c:pt idx="0">
                  <c:v>1-Yr Based Forecast</c:v>
                </c:pt>
              </c:strCache>
            </c:strRef>
          </c:tx>
          <c:spPr>
            <a:ln w="44450" cap="rnd">
              <a:solidFill>
                <a:schemeClr val="accent6"/>
              </a:solidFill>
              <a:round/>
            </a:ln>
            <a:effectLst/>
          </c:spPr>
          <c:marker>
            <c:symbol val="none"/>
          </c:marker>
          <c:cat>
            <c:strRef>
              <c:f>'Exp 7'!$L$125:$L$136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7'!$J$125:$J$136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1-8D5D-41F3-8CAA-3A4BF07C8AD6}"/>
            </c:ext>
          </c:extLst>
        </c:ser>
        <c:ser>
          <c:idx val="2"/>
          <c:order val="2"/>
          <c:tx>
            <c:v>Average</c:v>
          </c:tx>
          <c:spPr>
            <a:ln w="38100" cap="rnd">
              <a:solidFill>
                <a:schemeClr val="accent4">
                  <a:lumMod val="75000"/>
                </a:schemeClr>
              </a:solidFill>
              <a:prstDash val="sysDash"/>
              <a:round/>
            </a:ln>
            <a:effectLst/>
          </c:spPr>
          <c:marker>
            <c:symbol val="none"/>
          </c:marker>
          <c:cat>
            <c:strRef>
              <c:f>'Exp 7'!$L$125:$L$136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7'!$U$125:$U$136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2-8D5D-41F3-8CAA-3A4BF07C8AD6}"/>
            </c:ext>
          </c:extLst>
        </c:ser>
        <c:dLbls>
          <c:showLegendKey val="0"/>
          <c:showVal val="0"/>
          <c:showCatName val="0"/>
          <c:showSerName val="0"/>
          <c:showPercent val="0"/>
          <c:showBubbleSize val="0"/>
        </c:dLbls>
        <c:smooth val="0"/>
        <c:axId val="461993656"/>
        <c:axId val="461985816"/>
        <c:extLst/>
      </c:lineChart>
      <c:catAx>
        <c:axId val="461993656"/>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85816"/>
        <c:crosses val="autoZero"/>
        <c:auto val="1"/>
        <c:lblAlgn val="ctr"/>
        <c:lblOffset val="100"/>
        <c:noMultiLvlLbl val="0"/>
      </c:catAx>
      <c:valAx>
        <c:axId val="461985816"/>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461993656"/>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r>
              <a:rPr lang="en-US" sz="1900" cap="all" baseline="0">
                <a:solidFill>
                  <a:schemeClr val="tx1">
                    <a:lumMod val="75000"/>
                    <a:lumOff val="25000"/>
                  </a:schemeClr>
                </a:solidFill>
              </a:rPr>
              <a:t>EXPENSE by Month</a:t>
            </a:r>
          </a:p>
        </c:rich>
      </c:tx>
      <c:layout>
        <c:manualLayout>
          <c:xMode val="edge"/>
          <c:yMode val="edge"/>
          <c:x val="0.42157402614144601"/>
          <c:y val="3.1351357817801538E-2"/>
        </c:manualLayout>
      </c:layout>
      <c:overlay val="0"/>
      <c:spPr>
        <a:noFill/>
        <a:ln>
          <a:noFill/>
        </a:ln>
        <a:effectLst/>
      </c:spPr>
      <c:txPr>
        <a:bodyPr rot="0" spcFirstLastPara="1" vertOverflow="ellipsis" vert="horz" wrap="square" anchor="ctr" anchorCtr="1"/>
        <a:lstStyle/>
        <a:p>
          <a:pPr>
            <a:defRPr sz="1900" b="1" i="0" u="none" strike="noStrike" kern="1200" cap="all" spc="120" normalizeH="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3"/>
          <c:order val="0"/>
          <c:tx>
            <c:strRef>
              <c:f>'Exp 8'!$F$124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round/>
              </a:ln>
              <a:effectLst/>
            </c:spPr>
          </c:marker>
          <c:cat>
            <c:strRef>
              <c:f>'Exp 8'!$Q$145:$Q$156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8'!$G$125:$G$136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0DFB-42C6-A975-7450DFD31771}"/>
            </c:ext>
          </c:extLst>
        </c:ser>
        <c:ser>
          <c:idx val="1"/>
          <c:order val="1"/>
          <c:tx>
            <c:strRef>
              <c:f>'Exp 8'!$E$144</c:f>
              <c:strCache>
                <c:ptCount val="1"/>
                <c:pt idx="0">
                  <c:v>-1</c:v>
                </c:pt>
              </c:strCache>
            </c:strRef>
          </c:tx>
          <c:spPr>
            <a:ln w="31750" cap="rnd">
              <a:solidFill>
                <a:schemeClr val="accent2"/>
              </a:solidFill>
              <a:prstDash val="dash"/>
              <a:round/>
            </a:ln>
            <a:effectLst/>
          </c:spPr>
          <c:marker>
            <c:symbol val="square"/>
            <c:size val="10"/>
            <c:spPr>
              <a:noFill/>
              <a:ln w="25400">
                <a:solidFill>
                  <a:schemeClr val="accent2"/>
                </a:solidFill>
                <a:round/>
              </a:ln>
              <a:effectLst/>
            </c:spPr>
          </c:marker>
          <c:cat>
            <c:strRef>
              <c:f>'Exp 8'!$Q$145:$Q$156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8'!$F$145:$F$156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DFB-42C6-A975-7450DFD31771}"/>
            </c:ext>
          </c:extLst>
        </c:ser>
        <c:ser>
          <c:idx val="0"/>
          <c:order val="2"/>
          <c:tx>
            <c:strRef>
              <c:f>'Exp 8'!$I$144</c:f>
              <c:strCache>
                <c:ptCount val="1"/>
                <c:pt idx="0">
                  <c:v>-2</c:v>
                </c:pt>
              </c:strCache>
            </c:strRef>
          </c:tx>
          <c:spPr>
            <a:ln w="38100" cap="rnd">
              <a:solidFill>
                <a:srgbClr val="0070C0"/>
              </a:solidFill>
              <a:prstDash val="sysDot"/>
              <a:round/>
            </a:ln>
            <a:effectLst/>
          </c:spPr>
          <c:marker>
            <c:symbol val="triangle"/>
            <c:size val="10"/>
            <c:spPr>
              <a:noFill/>
              <a:ln w="25400">
                <a:solidFill>
                  <a:srgbClr val="0070C0"/>
                </a:solidFill>
                <a:round/>
              </a:ln>
              <a:effectLst/>
            </c:spPr>
          </c:marker>
          <c:cat>
            <c:strRef>
              <c:f>'Exp 8'!$Q$145:$Q$156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8'!$J$145:$J$156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DFB-42C6-A975-7450DFD31771}"/>
            </c:ext>
          </c:extLst>
        </c:ser>
        <c:ser>
          <c:idx val="2"/>
          <c:order val="3"/>
          <c:tx>
            <c:strRef>
              <c:f>'Exp 8'!$M$144</c:f>
              <c:strCache>
                <c:ptCount val="1"/>
                <c:pt idx="0">
                  <c:v>-3</c:v>
                </c:pt>
              </c:strCache>
            </c:strRef>
          </c:tx>
          <c:spPr>
            <a:ln w="31750" cap="rnd">
              <a:solidFill>
                <a:srgbClr val="9A57CD"/>
              </a:solidFill>
              <a:prstDash val="dashDot"/>
              <a:round/>
            </a:ln>
            <a:effectLst/>
          </c:spPr>
          <c:marker>
            <c:symbol val="diamond"/>
            <c:size val="12"/>
            <c:spPr>
              <a:noFill/>
              <a:ln w="25400">
                <a:solidFill>
                  <a:srgbClr val="7030A0"/>
                </a:solidFill>
                <a:round/>
              </a:ln>
              <a:effectLst/>
            </c:spPr>
          </c:marker>
          <c:cat>
            <c:strRef>
              <c:f>'Exp 8'!$Q$145:$Q$156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8'!$N$145:$N$156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DFB-42C6-A975-7450DFD31771}"/>
            </c:ext>
          </c:extLst>
        </c:ser>
        <c:ser>
          <c:idx val="4"/>
          <c:order val="4"/>
          <c:tx>
            <c:strRef>
              <c:f>'Exp 8'!$Q$144</c:f>
              <c:strCache>
                <c:ptCount val="1"/>
                <c:pt idx="0">
                  <c:v>-4</c:v>
                </c:pt>
              </c:strCache>
            </c:strRef>
          </c:tx>
          <c:spPr>
            <a:ln w="31750" cap="rnd">
              <a:solidFill>
                <a:srgbClr val="00B050"/>
              </a:solidFill>
              <a:prstDash val="sysDash"/>
              <a:round/>
            </a:ln>
            <a:effectLst/>
          </c:spPr>
          <c:marker>
            <c:symbol val="circle"/>
            <c:size val="10"/>
            <c:spPr>
              <a:noFill/>
              <a:ln w="25400">
                <a:solidFill>
                  <a:srgbClr val="00B050"/>
                </a:solidFill>
                <a:round/>
              </a:ln>
              <a:effectLst/>
            </c:spPr>
          </c:marker>
          <c:cat>
            <c:strRef>
              <c:f>'Exp 8'!$Q$145:$Q$156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8'!$R$145:$R$156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DFB-42C6-A975-7450DFD31771}"/>
            </c:ext>
          </c:extLst>
        </c:ser>
        <c:dLbls>
          <c:showLegendKey val="0"/>
          <c:showVal val="0"/>
          <c:showCatName val="0"/>
          <c:showSerName val="0"/>
          <c:showPercent val="0"/>
          <c:showBubbleSize val="0"/>
        </c:dLbls>
        <c:marker val="1"/>
        <c:smooth val="0"/>
        <c:axId val="461986208"/>
        <c:axId val="461983464"/>
      </c:lineChart>
      <c:catAx>
        <c:axId val="461986208"/>
        <c:scaling>
          <c:orientation val="minMax"/>
        </c:scaling>
        <c:delete val="0"/>
        <c:axPos val="b"/>
        <c:majorGridlines>
          <c:spPr>
            <a:ln w="6350" cap="flat" cmpd="sng" algn="ctr">
              <a:noFill/>
              <a:round/>
            </a:ln>
            <a:effectLst/>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50" b="0" i="0" u="none" strike="noStrike" kern="1200" cap="small" spc="120" normalizeH="0" baseline="0">
                <a:solidFill>
                  <a:schemeClr val="tx1">
                    <a:lumMod val="65000"/>
                    <a:lumOff val="35000"/>
                  </a:schemeClr>
                </a:solidFill>
                <a:latin typeface="+mn-lt"/>
                <a:ea typeface="+mn-ea"/>
                <a:cs typeface="+mn-cs"/>
              </a:defRPr>
            </a:pPr>
            <a:endParaRPr lang="en-US"/>
          </a:p>
        </c:txPr>
        <c:crossAx val="461983464"/>
        <c:crosses val="autoZero"/>
        <c:auto val="1"/>
        <c:lblAlgn val="ctr"/>
        <c:lblOffset val="100"/>
        <c:noMultiLvlLbl val="0"/>
      </c:catAx>
      <c:valAx>
        <c:axId val="461983464"/>
        <c:scaling>
          <c:orientation val="minMax"/>
        </c:scaling>
        <c:delete val="0"/>
        <c:axPos val="l"/>
        <c:majorGridlines>
          <c:spPr>
            <a:ln w="6350" cap="flat" cmpd="sng" algn="ctr">
              <a:solidFill>
                <a:schemeClr val="tx1"/>
              </a:solidFill>
              <a:round/>
            </a:ln>
            <a:effectLst/>
          </c:spPr>
        </c:majorGridlines>
        <c:numFmt formatCode="&quot;$&quot;\ #,##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cap="small" baseline="0">
                <a:solidFill>
                  <a:schemeClr val="tx1">
                    <a:lumMod val="65000"/>
                    <a:lumOff val="35000"/>
                  </a:schemeClr>
                </a:solidFill>
                <a:latin typeface="+mn-lt"/>
                <a:ea typeface="+mn-ea"/>
                <a:cs typeface="+mn-cs"/>
              </a:defRPr>
            </a:pPr>
            <a:endParaRPr lang="en-US"/>
          </a:p>
        </c:txPr>
        <c:crossAx val="461986208"/>
        <c:crosses val="autoZero"/>
        <c:crossBetween val="between"/>
      </c:valAx>
      <c:dTable>
        <c:showHorzBorder val="1"/>
        <c:showVertBorder val="1"/>
        <c:showOutline val="1"/>
        <c:showKeys val="1"/>
        <c:spPr>
          <a:noFill/>
          <a:ln w="6350">
            <a:solidFill>
              <a:schemeClr val="tx1"/>
            </a:solidFill>
          </a:ln>
          <a:effectLst/>
        </c:spPr>
        <c:txPr>
          <a:bodyPr rot="0" spcFirstLastPara="1" vertOverflow="ellipsis" vert="horz" wrap="square" anchor="ctr" anchorCtr="1"/>
          <a:lstStyle/>
          <a:p>
            <a:pPr rtl="0">
              <a:defRPr sz="1170" b="0" i="0" u="none" strike="noStrike" kern="1200" cap="small" baseline="0">
                <a:solidFill>
                  <a:schemeClr val="tx1">
                    <a:lumMod val="65000"/>
                    <a:lumOff val="35000"/>
                  </a:schemeClr>
                </a:solidFill>
                <a:latin typeface="+mn-lt"/>
                <a:ea typeface="+mn-ea"/>
                <a:cs typeface="+mn-cs"/>
              </a:defRPr>
            </a:pPr>
            <a:endParaRPr lang="en-US"/>
          </a:p>
        </c:txPr>
      </c:dTable>
      <c:spPr>
        <a:noFill/>
        <a:ln w="12700">
          <a:solidFill>
            <a:schemeClr val="tx1"/>
          </a:solidFill>
        </a:ln>
        <a:effectLst/>
      </c:spPr>
    </c:plotArea>
    <c:plotVisOnly val="1"/>
    <c:dispBlanksAs val="gap"/>
    <c:showDLblsOverMax val="0"/>
  </c:chart>
  <c:spPr>
    <a:solidFill>
      <a:schemeClr val="lt1"/>
    </a:solidFill>
    <a:ln w="19050" cap="flat" cmpd="sng" algn="ctr">
      <a:noFill/>
      <a:round/>
    </a:ln>
    <a:effectLst/>
  </c:spPr>
  <c:txPr>
    <a:bodyPr/>
    <a:lstStyle/>
    <a:p>
      <a:pPr>
        <a:defRPr sz="1150" cap="small" baseline="0"/>
      </a:pPr>
      <a:endParaRPr lang="en-US"/>
    </a:p>
  </c:txPr>
  <c:printSettings>
    <c:headerFooter/>
    <c:pageMargins b="0.75" l="0.7" r="0.7" t="0.75" header="0.3" footer="0.3"/>
    <c:pageSetup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sz="1800" b="1">
                <a:solidFill>
                  <a:schemeClr val="tx1">
                    <a:lumMod val="75000"/>
                    <a:lumOff val="25000"/>
                  </a:schemeClr>
                </a:solidFill>
              </a:rPr>
              <a:t>WEEKLY GIVING </a:t>
            </a:r>
            <a:r>
              <a:rPr lang="en-US" sz="1800" b="1" baseline="0">
                <a:solidFill>
                  <a:schemeClr val="tx1">
                    <a:lumMod val="75000"/>
                    <a:lumOff val="25000"/>
                  </a:schemeClr>
                </a:solidFill>
              </a:rPr>
              <a:t>vs. </a:t>
            </a:r>
            <a:r>
              <a:rPr lang="en-US" sz="1800" b="1">
                <a:solidFill>
                  <a:schemeClr val="tx1">
                    <a:lumMod val="75000"/>
                    <a:lumOff val="25000"/>
                  </a:schemeClr>
                </a:solidFill>
              </a:rPr>
              <a:t>52-WK</a:t>
            </a:r>
            <a:r>
              <a:rPr lang="en-US" sz="1800" b="1" baseline="0">
                <a:solidFill>
                  <a:schemeClr val="tx1">
                    <a:lumMod val="75000"/>
                    <a:lumOff val="25000"/>
                  </a:schemeClr>
                </a:solidFill>
              </a:rPr>
              <a:t> MOVING AVERAGE</a:t>
            </a:r>
            <a:endParaRPr lang="en-US" sz="1800"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3.2748122300198475E-2"/>
          <c:y val="8.7730801296896713E-2"/>
          <c:w val="0.95264337324391291"/>
          <c:h val="0.73786975451597958"/>
        </c:manualLayout>
      </c:layout>
      <c:lineChart>
        <c:grouping val="standard"/>
        <c:varyColors val="0"/>
        <c:ser>
          <c:idx val="1"/>
          <c:order val="0"/>
          <c:tx>
            <c:v>Current Weekly Giving</c:v>
          </c:tx>
          <c:spPr>
            <a:ln w="44450" cap="rnd">
              <a:solidFill>
                <a:srgbClr val="FF0000"/>
              </a:solidFill>
              <a:round/>
            </a:ln>
            <a:effectLst/>
          </c:spPr>
          <c:marker>
            <c:symbol val="none"/>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Input'!$AE$14:$AE$66</c:f>
              <c:numCache>
                <c:formatCode>#,##0.0,"K"</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0-06B5-40E8-AA7A-AF6683803420}"/>
            </c:ext>
          </c:extLst>
        </c:ser>
        <c:ser>
          <c:idx val="3"/>
          <c:order val="1"/>
          <c:tx>
            <c:v>Prior Year Weekly Giving</c:v>
          </c:tx>
          <c:spPr>
            <a:ln w="38100" cap="rnd">
              <a:solidFill>
                <a:schemeClr val="accent2"/>
              </a:solidFill>
              <a:prstDash val="sysDash"/>
              <a:round/>
            </a:ln>
            <a:effectLst/>
          </c:spPr>
          <c:marker>
            <c:symbol val="none"/>
          </c:marker>
          <c:val>
            <c:numRef>
              <c:f>'2-Weekly Input'!$AE$83:$AE$135</c:f>
              <c:numCache>
                <c:formatCode>#,##0.0,"K"</c:formatCode>
                <c:ptCount val="5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numCache>
            </c:numRef>
          </c:val>
          <c:smooth val="0"/>
          <c:extLst>
            <c:ext xmlns:c16="http://schemas.microsoft.com/office/drawing/2014/chart" uri="{C3380CC4-5D6E-409C-BE32-E72D297353CC}">
              <c16:uniqueId val="{00000001-06B5-40E8-AA7A-AF6683803420}"/>
            </c:ext>
          </c:extLst>
        </c:ser>
        <c:ser>
          <c:idx val="0"/>
          <c:order val="2"/>
          <c:tx>
            <c:v>Current Year Moving Avg</c:v>
          </c:tx>
          <c:spPr>
            <a:ln w="25400" cap="rnd">
              <a:solidFill>
                <a:srgbClr val="0070C0"/>
              </a:solidFill>
              <a:round/>
            </a:ln>
            <a:effectLst/>
          </c:spPr>
          <c:marker>
            <c:symbol val="circle"/>
            <c:size val="8"/>
            <c:spPr>
              <a:noFill/>
              <a:ln w="19050">
                <a:solidFill>
                  <a:srgbClr val="0070C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Input'!$S$14:$S$65</c:f>
              <c:numCache>
                <c:formatCode>_("$"* #,##0_);_("$"* \(#,##0\);_("$"* "-"??_);_(@_)</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2-06B5-40E8-AA7A-AF6683803420}"/>
            </c:ext>
          </c:extLst>
        </c:ser>
        <c:ser>
          <c:idx val="2"/>
          <c:order val="3"/>
          <c:tx>
            <c:v>Prior Year Moving Average</c:v>
          </c:tx>
          <c:spPr>
            <a:ln w="31750" cap="rnd">
              <a:solidFill>
                <a:srgbClr val="00B050"/>
              </a:solidFill>
              <a:prstDash val="sysDot"/>
              <a:round/>
            </a:ln>
            <a:effectLst/>
          </c:spPr>
          <c:marker>
            <c:symbol val="triangle"/>
            <c:size val="8"/>
            <c:spPr>
              <a:noFill/>
              <a:ln w="25400">
                <a:solidFill>
                  <a:srgbClr val="00B050"/>
                </a:solidFill>
              </a:ln>
              <a:effectLst/>
            </c:spPr>
          </c:marker>
          <c:cat>
            <c:numRef>
              <c:f>'2-Weekly Input'!$B$14:$B$66</c:f>
              <c:numCache>
                <c:formatCode>m/d;@</c:formatCode>
                <c:ptCount val="53"/>
                <c:pt idx="0">
                  <c:v>1</c:v>
                </c:pt>
                <c:pt idx="1">
                  <c:v>8</c:v>
                </c:pt>
                <c:pt idx="2">
                  <c:v>15</c:v>
                </c:pt>
                <c:pt idx="3">
                  <c:v>22</c:v>
                </c:pt>
                <c:pt idx="4">
                  <c:v>29</c:v>
                </c:pt>
                <c:pt idx="5">
                  <c:v>36</c:v>
                </c:pt>
                <c:pt idx="6">
                  <c:v>43</c:v>
                </c:pt>
                <c:pt idx="7">
                  <c:v>50</c:v>
                </c:pt>
                <c:pt idx="8">
                  <c:v>57</c:v>
                </c:pt>
                <c:pt idx="9">
                  <c:v>64</c:v>
                </c:pt>
                <c:pt idx="10">
                  <c:v>71</c:v>
                </c:pt>
                <c:pt idx="11">
                  <c:v>78</c:v>
                </c:pt>
                <c:pt idx="12">
                  <c:v>85</c:v>
                </c:pt>
                <c:pt idx="13">
                  <c:v>92</c:v>
                </c:pt>
                <c:pt idx="14">
                  <c:v>99</c:v>
                </c:pt>
                <c:pt idx="15">
                  <c:v>106</c:v>
                </c:pt>
                <c:pt idx="16">
                  <c:v>113</c:v>
                </c:pt>
                <c:pt idx="17">
                  <c:v>120</c:v>
                </c:pt>
                <c:pt idx="18">
                  <c:v>127</c:v>
                </c:pt>
                <c:pt idx="19">
                  <c:v>134</c:v>
                </c:pt>
                <c:pt idx="20">
                  <c:v>141</c:v>
                </c:pt>
                <c:pt idx="21">
                  <c:v>148</c:v>
                </c:pt>
                <c:pt idx="22">
                  <c:v>155</c:v>
                </c:pt>
                <c:pt idx="23">
                  <c:v>162</c:v>
                </c:pt>
                <c:pt idx="24">
                  <c:v>169</c:v>
                </c:pt>
                <c:pt idx="25">
                  <c:v>176</c:v>
                </c:pt>
                <c:pt idx="26">
                  <c:v>183</c:v>
                </c:pt>
                <c:pt idx="27">
                  <c:v>190</c:v>
                </c:pt>
                <c:pt idx="28">
                  <c:v>197</c:v>
                </c:pt>
                <c:pt idx="29">
                  <c:v>204</c:v>
                </c:pt>
                <c:pt idx="30">
                  <c:v>211</c:v>
                </c:pt>
                <c:pt idx="31">
                  <c:v>218</c:v>
                </c:pt>
                <c:pt idx="32">
                  <c:v>225</c:v>
                </c:pt>
                <c:pt idx="33">
                  <c:v>232</c:v>
                </c:pt>
                <c:pt idx="34">
                  <c:v>239</c:v>
                </c:pt>
                <c:pt idx="35">
                  <c:v>246</c:v>
                </c:pt>
                <c:pt idx="36">
                  <c:v>253</c:v>
                </c:pt>
                <c:pt idx="37">
                  <c:v>260</c:v>
                </c:pt>
                <c:pt idx="38">
                  <c:v>267</c:v>
                </c:pt>
                <c:pt idx="39">
                  <c:v>274</c:v>
                </c:pt>
                <c:pt idx="40">
                  <c:v>281</c:v>
                </c:pt>
                <c:pt idx="41">
                  <c:v>288</c:v>
                </c:pt>
                <c:pt idx="42">
                  <c:v>295</c:v>
                </c:pt>
                <c:pt idx="43">
                  <c:v>302</c:v>
                </c:pt>
                <c:pt idx="44">
                  <c:v>309</c:v>
                </c:pt>
                <c:pt idx="45">
                  <c:v>316</c:v>
                </c:pt>
                <c:pt idx="46">
                  <c:v>323</c:v>
                </c:pt>
                <c:pt idx="47">
                  <c:v>330</c:v>
                </c:pt>
                <c:pt idx="48">
                  <c:v>337</c:v>
                </c:pt>
                <c:pt idx="49">
                  <c:v>344</c:v>
                </c:pt>
                <c:pt idx="50">
                  <c:v>351</c:v>
                </c:pt>
                <c:pt idx="51">
                  <c:v>358</c:v>
                </c:pt>
                <c:pt idx="52">
                  <c:v>365</c:v>
                </c:pt>
              </c:numCache>
            </c:numRef>
          </c:cat>
          <c:val>
            <c:numRef>
              <c:f>'2-Weekly Input'!$S$83:$S$134</c:f>
              <c:numCache>
                <c:formatCode>_("$"* #,##0_);_("$"* \(#,##0\);_("$"* "-"??_);_(@_)</c:formatCode>
                <c:ptCount val="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numCache>
            </c:numRef>
          </c:val>
          <c:smooth val="0"/>
          <c:extLst>
            <c:ext xmlns:c16="http://schemas.microsoft.com/office/drawing/2014/chart" uri="{C3380CC4-5D6E-409C-BE32-E72D297353CC}">
              <c16:uniqueId val="{00000003-06B5-40E8-AA7A-AF6683803420}"/>
            </c:ext>
          </c:extLst>
        </c:ser>
        <c:dLbls>
          <c:showLegendKey val="0"/>
          <c:showVal val="0"/>
          <c:showCatName val="0"/>
          <c:showSerName val="0"/>
          <c:showPercent val="0"/>
          <c:showBubbleSize val="0"/>
        </c:dLbls>
        <c:smooth val="0"/>
        <c:axId val="354891864"/>
        <c:axId val="354887944"/>
      </c:lineChart>
      <c:dateAx>
        <c:axId val="354891864"/>
        <c:scaling>
          <c:orientation val="minMax"/>
        </c:scaling>
        <c:delete val="0"/>
        <c:axPos val="b"/>
        <c:numFmt formatCode="mmm"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1600" b="1" i="0" u="none" strike="noStrike" kern="1200" cap="small" baseline="0">
                <a:solidFill>
                  <a:schemeClr val="tx1">
                    <a:lumMod val="65000"/>
                    <a:lumOff val="35000"/>
                  </a:schemeClr>
                </a:solidFill>
                <a:latin typeface="Calibri" panose="020F0502020204030204" pitchFamily="34" charset="0"/>
                <a:ea typeface="+mn-ea"/>
                <a:cs typeface="+mn-cs"/>
              </a:defRPr>
            </a:pPr>
            <a:endParaRPr lang="en-US"/>
          </a:p>
        </c:txPr>
        <c:crossAx val="354887944"/>
        <c:crosses val="autoZero"/>
        <c:auto val="0"/>
        <c:lblOffset val="100"/>
        <c:baseTimeUnit val="days"/>
        <c:majorUnit val="1"/>
        <c:majorTimeUnit val="months"/>
      </c:dateAx>
      <c:valAx>
        <c:axId val="354887944"/>
        <c:scaling>
          <c:orientation val="minMax"/>
        </c:scaling>
        <c:delete val="0"/>
        <c:axPos val="l"/>
        <c:majorGridlines>
          <c:spPr>
            <a:ln w="6350" cap="flat" cmpd="sng" algn="ctr">
              <a:solidFill>
                <a:schemeClr val="tx1"/>
              </a:solidFill>
              <a:round/>
            </a:ln>
            <a:effectLst/>
          </c:spPr>
        </c:majorGridlines>
        <c:numFmt formatCode="&quot;$&quot;\ #,##0,&quot;K&quot;"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91864"/>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(Dollars Spent)</a:t>
            </a:r>
          </a:p>
        </c:rich>
      </c:tx>
      <c:layout>
        <c:manualLayout>
          <c:xMode val="edge"/>
          <c:yMode val="edge"/>
          <c:x val="0.25116073639669728"/>
          <c:y val="7.5707737257357365E-3"/>
        </c:manualLayout>
      </c:layout>
      <c:overlay val="0"/>
      <c:spPr>
        <a:noFill/>
        <a:ln w="44450">
          <a:noFill/>
        </a:ln>
        <a:effectLst/>
      </c:spPr>
    </c:title>
    <c:autoTitleDeleted val="0"/>
    <c:plotArea>
      <c:layout>
        <c:manualLayout>
          <c:layoutTarget val="inner"/>
          <c:xMode val="edge"/>
          <c:yMode val="edge"/>
          <c:x val="0.15630607777515443"/>
          <c:y val="0.19995974816350995"/>
          <c:w val="0.81752373983277571"/>
          <c:h val="0.58302378796032572"/>
        </c:manualLayout>
      </c:layout>
      <c:barChart>
        <c:barDir val="col"/>
        <c:grouping val="clustered"/>
        <c:varyColors val="0"/>
        <c:ser>
          <c:idx val="1"/>
          <c:order val="0"/>
          <c:tx>
            <c:strRef>
              <c:f>'Exp 8'!$N$124</c:f>
              <c:strCache>
                <c:ptCount val="1"/>
                <c:pt idx="0">
                  <c:v>Year-End 
Expense</c:v>
                </c:pt>
              </c:strCache>
            </c:strRef>
          </c:tx>
          <c:spPr>
            <a:solidFill>
              <a:schemeClr val="accent2">
                <a:lumMod val="75000"/>
              </a:schemeClr>
            </a:solidFill>
            <a:ln w="25400">
              <a:solidFill>
                <a:schemeClr val="accent2">
                  <a:lumMod val="75000"/>
                </a:schemeClr>
              </a:solidFill>
            </a:ln>
          </c:spPr>
          <c:invertIfNegative val="0"/>
          <c:dPt>
            <c:idx val="4"/>
            <c:invertIfNegative val="0"/>
            <c:bubble3D val="0"/>
            <c:spPr>
              <a:pattFill prst="wdUpDiag">
                <a:fgClr>
                  <a:schemeClr val="accent2">
                    <a:lumMod val="75000"/>
                  </a:schemeClr>
                </a:fgClr>
                <a:bgClr>
                  <a:schemeClr val="bg1"/>
                </a:bgClr>
              </a:pattFill>
              <a:ln w="25400">
                <a:solidFill>
                  <a:schemeClr val="accent2">
                    <a:lumMod val="75000"/>
                  </a:schemeClr>
                </a:solidFill>
              </a:ln>
            </c:spPr>
            <c:extLst>
              <c:ext xmlns:c16="http://schemas.microsoft.com/office/drawing/2014/chart" uri="{C3380CC4-5D6E-409C-BE32-E72D297353CC}">
                <c16:uniqueId val="{00000001-D273-4DFD-BC3B-04E1582E4A73}"/>
              </c:ext>
            </c:extLst>
          </c:dPt>
          <c:cat>
            <c:numRef>
              <c:f>'Exp 8'!$M$125:$M$129</c:f>
              <c:numCache>
                <c:formatCode>General</c:formatCode>
                <c:ptCount val="5"/>
                <c:pt idx="0">
                  <c:v>-4</c:v>
                </c:pt>
                <c:pt idx="1">
                  <c:v>-3</c:v>
                </c:pt>
                <c:pt idx="2">
                  <c:v>-2</c:v>
                </c:pt>
                <c:pt idx="3">
                  <c:v>-1</c:v>
                </c:pt>
                <c:pt idx="4">
                  <c:v>0</c:v>
                </c:pt>
              </c:numCache>
            </c:numRef>
          </c:cat>
          <c:val>
            <c:numRef>
              <c:f>'Exp 8'!$N$125:$N$129</c:f>
              <c:numCache>
                <c:formatCode>"$"\ #,##0,\ "K"</c:formatCode>
                <c:ptCount val="5"/>
                <c:pt idx="0">
                  <c:v>0</c:v>
                </c:pt>
                <c:pt idx="1">
                  <c:v>0</c:v>
                </c:pt>
                <c:pt idx="2">
                  <c:v>0</c:v>
                </c:pt>
                <c:pt idx="3">
                  <c:v>0</c:v>
                </c:pt>
                <c:pt idx="4">
                  <c:v>#N/A</c:v>
                </c:pt>
              </c:numCache>
            </c:numRef>
          </c:val>
          <c:extLst>
            <c:ext xmlns:c16="http://schemas.microsoft.com/office/drawing/2014/chart" uri="{C3380CC4-5D6E-409C-BE32-E72D297353CC}">
              <c16:uniqueId val="{00000002-D273-4DFD-BC3B-04E1582E4A73}"/>
            </c:ext>
          </c:extLst>
        </c:ser>
        <c:dLbls>
          <c:showLegendKey val="0"/>
          <c:showVal val="0"/>
          <c:showCatName val="0"/>
          <c:showSerName val="0"/>
          <c:showPercent val="0"/>
          <c:showBubbleSize val="0"/>
        </c:dLbls>
        <c:gapWidth val="150"/>
        <c:axId val="461991304"/>
        <c:axId val="461988952"/>
      </c:barChart>
      <c:catAx>
        <c:axId val="461991304"/>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88952"/>
        <c:crosses val="autoZero"/>
        <c:auto val="1"/>
        <c:lblAlgn val="ctr"/>
        <c:lblOffset val="100"/>
        <c:noMultiLvlLbl val="0"/>
      </c:catAx>
      <c:valAx>
        <c:axId val="461988952"/>
        <c:scaling>
          <c:orientation val="minMax"/>
        </c:scaling>
        <c:delete val="0"/>
        <c:axPos val="l"/>
        <c:majorGridlines>
          <c:spPr>
            <a:ln w="9525" cap="flat" cmpd="sng" algn="ctr">
              <a:solidFill>
                <a:schemeClr val="tx1"/>
              </a:solidFill>
              <a:round/>
            </a:ln>
            <a:effectLst/>
          </c:spPr>
        </c:majorGridlines>
        <c:numFmt formatCode="&quot;$&quot;\ #,##0,\ &quot;K&quot;" sourceLinked="1"/>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461991304"/>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2050" b="1"/>
            </a:pPr>
            <a:r>
              <a:rPr lang="en-US" sz="1400" b="0" i="1"/>
              <a:t>(Dollars Spent)</a:t>
            </a:r>
          </a:p>
        </c:rich>
      </c:tx>
      <c:layout>
        <c:manualLayout>
          <c:xMode val="edge"/>
          <c:yMode val="edge"/>
          <c:x val="0.34876441038918582"/>
          <c:y val="1.8778017547766875E-2"/>
        </c:manualLayout>
      </c:layout>
      <c:overlay val="0"/>
      <c:spPr>
        <a:noFill/>
        <a:ln>
          <a:noFill/>
        </a:ln>
        <a:effectLst/>
      </c:spPr>
      <c:txPr>
        <a:bodyPr rot="0" spcFirstLastPara="1" vertOverflow="ellipsis" vert="horz" wrap="square" anchor="ctr" anchorCtr="1"/>
        <a:lstStyle/>
        <a:p>
          <a:pPr>
            <a:defRPr sz="2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701007167737307"/>
          <c:y val="0.18755857439589493"/>
          <c:w val="0.80818191155702634"/>
          <c:h val="0.52041069184079869"/>
        </c:manualLayout>
      </c:layout>
      <c:lineChart>
        <c:grouping val="standard"/>
        <c:varyColors val="0"/>
        <c:ser>
          <c:idx val="0"/>
          <c:order val="0"/>
          <c:tx>
            <c:strRef>
              <c:f>'Exp 8'!$J$124</c:f>
              <c:strCache>
                <c:ptCount val="1"/>
                <c:pt idx="0">
                  <c:v> Year End 
Forecast </c:v>
                </c:pt>
              </c:strCache>
            </c:strRef>
          </c:tx>
          <c:spPr>
            <a:ln w="44450" cap="rnd">
              <a:solidFill>
                <a:schemeClr val="accent6"/>
              </a:solidFill>
              <a:round/>
            </a:ln>
            <a:effectLst/>
          </c:spPr>
          <c:marker>
            <c:symbol val="none"/>
          </c:marker>
          <c:cat>
            <c:strRef>
              <c:f>'Exp 8'!$F$125:$F$136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8'!$J$125:$J$136</c:f>
              <c:numCache>
                <c:formatCode>"$"\ #,##0.0,\ "K"</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E510-4C88-8E33-7BF954C87B02}"/>
            </c:ext>
          </c:extLst>
        </c:ser>
        <c:dLbls>
          <c:showLegendKey val="0"/>
          <c:showVal val="0"/>
          <c:showCatName val="0"/>
          <c:showSerName val="0"/>
          <c:showPercent val="0"/>
          <c:showBubbleSize val="0"/>
        </c:dLbls>
        <c:smooth val="0"/>
        <c:axId val="461983856"/>
        <c:axId val="461994440"/>
      </c:lineChart>
      <c:catAx>
        <c:axId val="461983856"/>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94440"/>
        <c:crosses val="autoZero"/>
        <c:auto val="1"/>
        <c:lblAlgn val="ctr"/>
        <c:lblOffset val="100"/>
        <c:noMultiLvlLbl val="0"/>
      </c:catAx>
      <c:valAx>
        <c:axId val="461994440"/>
        <c:scaling>
          <c:orientation val="minMax"/>
        </c:scaling>
        <c:delete val="0"/>
        <c:axPos val="l"/>
        <c:majorGridlines>
          <c:spPr>
            <a:ln w="6350" cap="flat" cmpd="sng" algn="ctr">
              <a:solidFill>
                <a:schemeClr val="tx1"/>
              </a:solidFill>
              <a:round/>
            </a:ln>
            <a:effectLst/>
          </c:spPr>
        </c:majorGridlines>
        <c:numFmt formatCode="&quot;$&quot;\ #,##0.0,\ &quot;K&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461983856"/>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r>
              <a:rPr lang="en-US" sz="2000" b="1">
                <a:solidFill>
                  <a:schemeClr val="tx1">
                    <a:lumMod val="75000"/>
                    <a:lumOff val="25000"/>
                  </a:schemeClr>
                </a:solidFill>
              </a:rPr>
              <a:t>YEAR TO DATE</a:t>
            </a:r>
            <a:r>
              <a:rPr lang="en-US" sz="2000" b="1" baseline="0">
                <a:solidFill>
                  <a:schemeClr val="tx1">
                    <a:lumMod val="75000"/>
                    <a:lumOff val="25000"/>
                  </a:schemeClr>
                </a:solidFill>
              </a:rPr>
              <a:t> EXPENSE</a:t>
            </a:r>
            <a:endParaRPr lang="en-US" sz="2000" b="1">
              <a:solidFill>
                <a:schemeClr val="tx1">
                  <a:lumMod val="75000"/>
                  <a:lumOff val="25000"/>
                </a:schemeClr>
              </a:solidFill>
            </a:endParaRPr>
          </a:p>
        </c:rich>
      </c:tx>
      <c:layout>
        <c:manualLayout>
          <c:xMode val="edge"/>
          <c:yMode val="edge"/>
          <c:x val="0.41546086588444725"/>
          <c:y val="1.588827451371671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'Exp 8'!$B$164</c:f>
              <c:strCache>
                <c:ptCount val="1"/>
                <c:pt idx="0">
                  <c:v>0</c:v>
                </c:pt>
              </c:strCache>
            </c:strRef>
          </c:tx>
          <c:spPr>
            <a:ln w="44450" cap="rnd">
              <a:solidFill>
                <a:srgbClr val="FF0000"/>
              </a:solidFill>
              <a:round/>
            </a:ln>
            <a:effectLst/>
          </c:spPr>
          <c:marker>
            <c:symbol val="circle"/>
            <c:size val="12"/>
            <c:spPr>
              <a:solidFill>
                <a:srgbClr val="FF0000"/>
              </a:solidFill>
              <a:ln w="25400">
                <a:solidFill>
                  <a:srgbClr val="FF0000"/>
                </a:solidFill>
              </a:ln>
              <a:effectLst/>
            </c:spPr>
          </c:marker>
          <c:cat>
            <c:strRef>
              <c:f>'Exp 8'!$F$125:$F$136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8'!$B$165:$B$176</c:f>
              <c:numCache>
                <c:formatCode>_("$"* #,##0_);_("$"* \(#,##0\);_("$"* "-"??_);_(@_)</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27DB-4C26-8C62-96109336D3C9}"/>
            </c:ext>
          </c:extLst>
        </c:ser>
        <c:ser>
          <c:idx val="1"/>
          <c:order val="1"/>
          <c:tx>
            <c:strRef>
              <c:f>'Exp 8'!$C$164</c:f>
              <c:strCache>
                <c:ptCount val="1"/>
                <c:pt idx="0">
                  <c:v>-1</c:v>
                </c:pt>
              </c:strCache>
            </c:strRef>
          </c:tx>
          <c:spPr>
            <a:ln w="31750" cap="rnd">
              <a:solidFill>
                <a:schemeClr val="accent2"/>
              </a:solidFill>
              <a:prstDash val="sysDash"/>
              <a:round/>
            </a:ln>
            <a:effectLst/>
          </c:spPr>
          <c:marker>
            <c:symbol val="square"/>
            <c:size val="10"/>
            <c:spPr>
              <a:noFill/>
              <a:ln w="25400">
                <a:solidFill>
                  <a:schemeClr val="accent2"/>
                </a:solidFill>
              </a:ln>
              <a:effectLst/>
            </c:spPr>
          </c:marker>
          <c:cat>
            <c:strRef>
              <c:f>'Exp 8'!$F$125:$F$136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8'!$C$165:$C$176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7DB-4C26-8C62-96109336D3C9}"/>
            </c:ext>
          </c:extLst>
        </c:ser>
        <c:ser>
          <c:idx val="2"/>
          <c:order val="2"/>
          <c:tx>
            <c:strRef>
              <c:f>'Exp 8'!$D$164</c:f>
              <c:strCache>
                <c:ptCount val="1"/>
                <c:pt idx="0">
                  <c:v>-2</c:v>
                </c:pt>
              </c:strCache>
            </c:strRef>
          </c:tx>
          <c:spPr>
            <a:ln w="38100" cap="rnd">
              <a:solidFill>
                <a:srgbClr val="0070C0"/>
              </a:solidFill>
              <a:prstDash val="sysDot"/>
              <a:round/>
            </a:ln>
            <a:effectLst/>
          </c:spPr>
          <c:marker>
            <c:symbol val="triangle"/>
            <c:size val="10"/>
            <c:spPr>
              <a:noFill/>
              <a:ln w="25400">
                <a:solidFill>
                  <a:srgbClr val="0070C0">
                    <a:alpha val="97000"/>
                  </a:srgbClr>
                </a:solidFill>
              </a:ln>
              <a:effectLst/>
            </c:spPr>
          </c:marker>
          <c:cat>
            <c:strRef>
              <c:f>'Exp 8'!$F$125:$F$136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8'!$D$165:$D$176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7DB-4C26-8C62-96109336D3C9}"/>
            </c:ext>
          </c:extLst>
        </c:ser>
        <c:ser>
          <c:idx val="3"/>
          <c:order val="3"/>
          <c:tx>
            <c:strRef>
              <c:f>'Exp 8'!$E$164</c:f>
              <c:strCache>
                <c:ptCount val="1"/>
                <c:pt idx="0">
                  <c:v>-3</c:v>
                </c:pt>
              </c:strCache>
            </c:strRef>
          </c:tx>
          <c:spPr>
            <a:ln w="31750" cap="rnd">
              <a:solidFill>
                <a:srgbClr val="9A57CD"/>
              </a:solidFill>
              <a:prstDash val="dashDot"/>
              <a:round/>
            </a:ln>
            <a:effectLst/>
          </c:spPr>
          <c:marker>
            <c:symbol val="diamond"/>
            <c:size val="11"/>
            <c:spPr>
              <a:noFill/>
              <a:ln w="25400">
                <a:solidFill>
                  <a:srgbClr val="9A57CD"/>
                </a:solidFill>
              </a:ln>
              <a:effectLst/>
            </c:spPr>
          </c:marker>
          <c:cat>
            <c:strRef>
              <c:f>'Exp 8'!$F$125:$F$136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8'!$E$165:$E$176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7DB-4C26-8C62-96109336D3C9}"/>
            </c:ext>
          </c:extLst>
        </c:ser>
        <c:ser>
          <c:idx val="4"/>
          <c:order val="4"/>
          <c:tx>
            <c:strRef>
              <c:f>'Exp 8'!$F$164</c:f>
              <c:strCache>
                <c:ptCount val="1"/>
                <c:pt idx="0">
                  <c:v>-4</c:v>
                </c:pt>
              </c:strCache>
            </c:strRef>
          </c:tx>
          <c:spPr>
            <a:ln w="31750" cap="rnd">
              <a:solidFill>
                <a:srgbClr val="00B050"/>
              </a:solidFill>
              <a:prstDash val="sysDash"/>
              <a:round/>
            </a:ln>
            <a:effectLst/>
          </c:spPr>
          <c:marker>
            <c:symbol val="circle"/>
            <c:size val="11"/>
            <c:spPr>
              <a:noFill/>
              <a:ln w="25400">
                <a:solidFill>
                  <a:srgbClr val="00B050"/>
                </a:solidFill>
              </a:ln>
              <a:effectLst/>
            </c:spPr>
          </c:marker>
          <c:cat>
            <c:strRef>
              <c:f>'Exp 8'!$F$125:$F$136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'Exp 8'!$F$165:$F$176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7DB-4C26-8C62-96109336D3C9}"/>
            </c:ext>
          </c:extLst>
        </c:ser>
        <c:dLbls>
          <c:showLegendKey val="0"/>
          <c:showVal val="0"/>
          <c:showCatName val="0"/>
          <c:showSerName val="0"/>
          <c:showPercent val="0"/>
          <c:showBubbleSize val="0"/>
        </c:dLbls>
        <c:marker val="1"/>
        <c:smooth val="0"/>
        <c:axId val="461989736"/>
        <c:axId val="461990128"/>
      </c:lineChart>
      <c:catAx>
        <c:axId val="461989736"/>
        <c:scaling>
          <c:orientation val="minMax"/>
        </c:scaling>
        <c:delete val="0"/>
        <c:axPos val="b"/>
        <c:numFmt formatCode="&quot;$&quot;* #,##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90128"/>
        <c:crosses val="autoZero"/>
        <c:auto val="1"/>
        <c:lblAlgn val="ctr"/>
        <c:lblOffset val="100"/>
        <c:noMultiLvlLbl val="0"/>
      </c:catAx>
      <c:valAx>
        <c:axId val="461990128"/>
        <c:scaling>
          <c:orientation val="minMax"/>
        </c:scaling>
        <c:delete val="0"/>
        <c:axPos val="l"/>
        <c:majorGridlines>
          <c:spPr>
            <a:ln w="6350" cap="flat" cmpd="sng" algn="ctr">
              <a:solidFill>
                <a:schemeClr val="tx1"/>
              </a:solidFill>
              <a:round/>
            </a:ln>
            <a:effectLst/>
          </c:spPr>
        </c:majorGridlines>
        <c:minorGridlines>
          <c:spPr>
            <a:ln w="6350" cap="flat" cmpd="sng" algn="ctr">
              <a:solidFill>
                <a:schemeClr val="bg1">
                  <a:lumMod val="65000"/>
                </a:schemeClr>
              </a:solidFill>
              <a:prstDash val="dash"/>
              <a:round/>
            </a:ln>
            <a:effectLst/>
          </c:spPr>
        </c:minorGridlines>
        <c:numFmt formatCode="&quot;$&quot;\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61989736"/>
        <c:crosses val="autoZero"/>
        <c:crossBetween val="between"/>
      </c:valAx>
      <c:dTable>
        <c:showHorzBorder val="1"/>
        <c:showVertBorder val="1"/>
        <c:showOutline val="1"/>
        <c:showKeys val="1"/>
        <c:spPr>
          <a:noFill/>
          <a:ln w="6350" cap="flat" cmpd="sng" algn="ctr">
            <a:solidFill>
              <a:schemeClr val="tx1"/>
            </a:solidFill>
            <a:round/>
          </a:ln>
          <a:effectLst/>
        </c:spPr>
        <c:txPr>
          <a:bodyPr rot="0" spcFirstLastPara="1" vertOverflow="ellipsis" vert="horz" wrap="square" anchor="ctr" anchorCtr="1"/>
          <a:lstStyle/>
          <a:p>
            <a:pPr rtl="0">
              <a:defRPr sz="1200" b="0" i="0" u="none" strike="noStrike" kern="1200" cap="small" baseline="0">
                <a:solidFill>
                  <a:schemeClr val="tx1">
                    <a:lumMod val="65000"/>
                    <a:lumOff val="35000"/>
                  </a:schemeClr>
                </a:solidFill>
                <a:latin typeface="+mn-lt"/>
                <a:ea typeface="+mn-ea"/>
                <a:cs typeface="+mn-cs"/>
              </a:defRPr>
            </a:pPr>
            <a:endParaRPr lang="en-US"/>
          </a:p>
        </c:txPr>
      </c:dTable>
      <c:spPr>
        <a:noFill/>
        <a:ln w="635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50" b="1" i="0" u="none" strike="noStrike" kern="1200" spc="0" baseline="0">
                <a:solidFill>
                  <a:schemeClr val="tx1">
                    <a:lumMod val="65000"/>
                    <a:lumOff val="35000"/>
                  </a:schemeClr>
                </a:solidFill>
                <a:latin typeface="+mn-lt"/>
                <a:ea typeface="+mn-ea"/>
                <a:cs typeface="+mn-cs"/>
              </a:defRPr>
            </a:pPr>
            <a:r>
              <a:rPr lang="en-US" sz="1800" b="1" baseline="0">
                <a:solidFill>
                  <a:schemeClr val="tx1">
                    <a:lumMod val="75000"/>
                    <a:lumOff val="25000"/>
                  </a:schemeClr>
                </a:solidFill>
              </a:rPr>
              <a:t>YEAR-END EXPENSE TRENDS</a:t>
            </a:r>
            <a:endParaRPr lang="en-US" sz="1800" b="0" i="1" u="none" strike="noStrike" baseline="0">
              <a:solidFill>
                <a:schemeClr val="tx1">
                  <a:lumMod val="75000"/>
                  <a:lumOff val="25000"/>
                </a:schemeClr>
              </a:solidFill>
              <a:effectLst/>
            </a:endParaRPr>
          </a:p>
          <a:p>
            <a:pPr>
              <a:defRPr sz="1950" b="1" i="0" u="none" strike="noStrike" kern="1200" spc="0" baseline="0">
                <a:solidFill>
                  <a:schemeClr val="tx1">
                    <a:lumMod val="65000"/>
                    <a:lumOff val="35000"/>
                  </a:schemeClr>
                </a:solidFill>
                <a:latin typeface="+mn-lt"/>
                <a:ea typeface="+mn-ea"/>
                <a:cs typeface="+mn-cs"/>
              </a:defRPr>
            </a:pPr>
            <a:r>
              <a:rPr lang="en-US" sz="1400" b="0" i="1" u="none" strike="noStrike" baseline="0">
                <a:effectLst/>
              </a:rPr>
              <a:t>(Pct of Total Expense)</a:t>
            </a:r>
          </a:p>
        </c:rich>
      </c:tx>
      <c:layout>
        <c:manualLayout>
          <c:xMode val="edge"/>
          <c:yMode val="edge"/>
          <c:x val="0.25116080426282583"/>
          <c:y val="4.7626661952978641E-2"/>
        </c:manualLayout>
      </c:layout>
      <c:overlay val="0"/>
      <c:spPr>
        <a:noFill/>
        <a:ln w="44450">
          <a:noFill/>
        </a:ln>
        <a:effectLst/>
      </c:spPr>
    </c:title>
    <c:autoTitleDeleted val="0"/>
    <c:plotArea>
      <c:layout>
        <c:manualLayout>
          <c:layoutTarget val="inner"/>
          <c:xMode val="edge"/>
          <c:yMode val="edge"/>
          <c:x val="0.15369638801722205"/>
          <c:y val="0.23039119346627018"/>
          <c:w val="0.81752373983277571"/>
          <c:h val="0.58508100294566745"/>
        </c:manualLayout>
      </c:layout>
      <c:barChart>
        <c:barDir val="col"/>
        <c:grouping val="clustered"/>
        <c:varyColors val="0"/>
        <c:ser>
          <c:idx val="0"/>
          <c:order val="0"/>
          <c:tx>
            <c:strRef>
              <c:f>'Exp 8'!$O$124</c:f>
              <c:strCache>
                <c:ptCount val="1"/>
                <c:pt idx="0">
                  <c:v> Pct of
Expense </c:v>
                </c:pt>
              </c:strCache>
            </c:strRef>
          </c:tx>
          <c:spPr>
            <a:solidFill>
              <a:schemeClr val="accent2">
                <a:lumMod val="75000"/>
              </a:schemeClr>
            </a:solidFill>
            <a:ln w="25400">
              <a:solidFill>
                <a:schemeClr val="accent2">
                  <a:lumMod val="75000"/>
                </a:schemeClr>
              </a:solidFill>
            </a:ln>
          </c:spPr>
          <c:invertIfNegative val="0"/>
          <c:dPt>
            <c:idx val="4"/>
            <c:invertIfNegative val="0"/>
            <c:bubble3D val="0"/>
            <c:spPr>
              <a:pattFill prst="wdUpDiag">
                <a:fgClr>
                  <a:schemeClr val="accent2">
                    <a:lumMod val="75000"/>
                  </a:schemeClr>
                </a:fgClr>
                <a:bgClr>
                  <a:schemeClr val="bg1"/>
                </a:bgClr>
              </a:pattFill>
              <a:ln w="25400">
                <a:solidFill>
                  <a:schemeClr val="accent2">
                    <a:lumMod val="75000"/>
                  </a:schemeClr>
                </a:solidFill>
              </a:ln>
            </c:spPr>
            <c:extLst>
              <c:ext xmlns:c16="http://schemas.microsoft.com/office/drawing/2014/chart" uri="{C3380CC4-5D6E-409C-BE32-E72D297353CC}">
                <c16:uniqueId val="{00000001-0AE8-4615-911A-BA3CC898FC46}"/>
              </c:ext>
            </c:extLst>
          </c:dPt>
          <c:cat>
            <c:numRef>
              <c:f>'Exp 8'!$M$125:$M$129</c:f>
              <c:numCache>
                <c:formatCode>General</c:formatCode>
                <c:ptCount val="5"/>
                <c:pt idx="0">
                  <c:v>-4</c:v>
                </c:pt>
                <c:pt idx="1">
                  <c:v>-3</c:v>
                </c:pt>
                <c:pt idx="2">
                  <c:v>-2</c:v>
                </c:pt>
                <c:pt idx="3">
                  <c:v>-1</c:v>
                </c:pt>
                <c:pt idx="4">
                  <c:v>0</c:v>
                </c:pt>
              </c:numCache>
            </c:numRef>
          </c:cat>
          <c:val>
            <c:numRef>
              <c:f>'Exp 8'!$O$125:$O$129</c:f>
              <c:numCache>
                <c:formatCode>0.0%</c:formatCode>
                <c:ptCount val="5"/>
                <c:pt idx="0">
                  <c:v>0</c:v>
                </c:pt>
                <c:pt idx="1">
                  <c:v>0</c:v>
                </c:pt>
                <c:pt idx="2">
                  <c:v>0</c:v>
                </c:pt>
                <c:pt idx="3">
                  <c:v>0</c:v>
                </c:pt>
                <c:pt idx="4">
                  <c:v>#N/A</c:v>
                </c:pt>
              </c:numCache>
            </c:numRef>
          </c:val>
          <c:extLst>
            <c:ext xmlns:c16="http://schemas.microsoft.com/office/drawing/2014/chart" uri="{C3380CC4-5D6E-409C-BE32-E72D297353CC}">
              <c16:uniqueId val="{00000002-0AE8-4615-911A-BA3CC898FC46}"/>
            </c:ext>
          </c:extLst>
        </c:ser>
        <c:dLbls>
          <c:showLegendKey val="0"/>
          <c:showVal val="0"/>
          <c:showCatName val="0"/>
          <c:showSerName val="0"/>
          <c:showPercent val="0"/>
          <c:showBubbleSize val="0"/>
        </c:dLbls>
        <c:gapWidth val="150"/>
        <c:axId val="461992088"/>
        <c:axId val="461984248"/>
      </c:barChart>
      <c:catAx>
        <c:axId val="46199208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984248"/>
        <c:crosses val="autoZero"/>
        <c:auto val="1"/>
        <c:lblAlgn val="ctr"/>
        <c:lblOffset val="100"/>
        <c:noMultiLvlLbl val="0"/>
      </c:catAx>
      <c:valAx>
        <c:axId val="461984248"/>
        <c:scaling>
          <c:orientation val="minMax"/>
        </c:scaling>
        <c:delete val="0"/>
        <c:axPos val="l"/>
        <c:majorGridlines>
          <c:spPr>
            <a:ln w="9525" cap="flat" cmpd="sng" algn="ctr">
              <a:solidFill>
                <a:schemeClr val="tx1"/>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50" b="1" i="0" u="none" strike="noStrike" kern="1200" baseline="0">
                <a:solidFill>
                  <a:schemeClr val="tx1">
                    <a:lumMod val="65000"/>
                    <a:lumOff val="35000"/>
                  </a:schemeClr>
                </a:solidFill>
                <a:latin typeface="+mn-lt"/>
                <a:ea typeface="+mn-ea"/>
                <a:cs typeface="+mn-cs"/>
              </a:defRPr>
            </a:pPr>
            <a:endParaRPr lang="en-US"/>
          </a:p>
        </c:txPr>
        <c:crossAx val="46199208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solidFill>
                  <a:schemeClr val="tx1">
                    <a:lumMod val="75000"/>
                    <a:lumOff val="25000"/>
                  </a:schemeClr>
                </a:solidFill>
              </a:rPr>
              <a:t>CURRENT</a:t>
            </a:r>
            <a:r>
              <a:rPr lang="en-US" sz="1800" b="1" baseline="0">
                <a:solidFill>
                  <a:schemeClr val="tx1">
                    <a:lumMod val="75000"/>
                    <a:lumOff val="25000"/>
                  </a:schemeClr>
                </a:solidFill>
              </a:rPr>
              <a:t> </a:t>
            </a:r>
            <a:r>
              <a:rPr lang="en-US" sz="1800" b="1">
                <a:solidFill>
                  <a:schemeClr val="tx1">
                    <a:lumMod val="75000"/>
                    <a:lumOff val="25000"/>
                  </a:schemeClr>
                </a:solidFill>
              </a:rPr>
              <a:t>YEAR-END FORECAST</a:t>
            </a:r>
          </a:p>
          <a:p>
            <a:pPr>
              <a:defRPr sz="1800" b="1"/>
            </a:pPr>
            <a:r>
              <a:rPr lang="en-US" sz="1400" b="0" i="1"/>
              <a:t>(Pct of Total Expense)</a:t>
            </a:r>
          </a:p>
        </c:rich>
      </c:tx>
      <c:layout>
        <c:manualLayout>
          <c:xMode val="edge"/>
          <c:yMode val="edge"/>
          <c:x val="0.34612494451372894"/>
          <c:y val="2.3744749857464425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78027436639964"/>
          <c:y val="0.19627493879354729"/>
          <c:w val="0.81752463913427353"/>
          <c:h val="0.56548697596592379"/>
        </c:manualLayout>
      </c:layout>
      <c:lineChart>
        <c:grouping val="standard"/>
        <c:varyColors val="0"/>
        <c:ser>
          <c:idx val="0"/>
          <c:order val="0"/>
          <c:tx>
            <c:strRef>
              <c:f>'Exp 8'!$K$124</c:f>
              <c:strCache>
                <c:ptCount val="1"/>
                <c:pt idx="0">
                  <c:v> Pct of
Expense </c:v>
                </c:pt>
              </c:strCache>
            </c:strRef>
          </c:tx>
          <c:spPr>
            <a:ln w="44450" cap="rnd">
              <a:solidFill>
                <a:schemeClr val="accent6"/>
              </a:solidFill>
              <a:round/>
            </a:ln>
            <a:effectLst/>
          </c:spPr>
          <c:marker>
            <c:symbol val="none"/>
          </c:marker>
          <c:cat>
            <c:strRef>
              <c:f>'Exp 8'!$F$125:$F$135</c:f>
              <c:strCache>
                <c:ptCount val="11"/>
                <c:pt idx="0">
                  <c:v>Jan</c:v>
                </c:pt>
                <c:pt idx="1">
                  <c:v>Feb</c:v>
                </c:pt>
                <c:pt idx="2">
                  <c:v>Mar</c:v>
                </c:pt>
                <c:pt idx="3">
                  <c:v>Apr</c:v>
                </c:pt>
                <c:pt idx="4">
                  <c:v>May</c:v>
                </c:pt>
                <c:pt idx="5">
                  <c:v>Jun</c:v>
                </c:pt>
                <c:pt idx="6">
                  <c:v>Jul</c:v>
                </c:pt>
                <c:pt idx="7">
                  <c:v>Aug</c:v>
                </c:pt>
                <c:pt idx="8">
                  <c:v>Sep</c:v>
                </c:pt>
                <c:pt idx="9">
                  <c:v>Oct</c:v>
                </c:pt>
                <c:pt idx="10">
                  <c:v>Nov</c:v>
                </c:pt>
              </c:strCache>
            </c:strRef>
          </c:cat>
          <c:val>
            <c:numRef>
              <c:f>'Exp 8'!$K$125:$K$136</c:f>
              <c:numCache>
                <c:formatCode>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770F-4A30-9677-DEADE90B69AC}"/>
            </c:ext>
          </c:extLst>
        </c:ser>
        <c:dLbls>
          <c:showLegendKey val="0"/>
          <c:showVal val="0"/>
          <c:showCatName val="0"/>
          <c:showSerName val="0"/>
          <c:showPercent val="0"/>
          <c:showBubbleSize val="0"/>
        </c:dLbls>
        <c:smooth val="0"/>
        <c:axId val="461985424"/>
        <c:axId val="462002672"/>
        <c:extLst/>
      </c:lineChart>
      <c:catAx>
        <c:axId val="461985424"/>
        <c:scaling>
          <c:orientation val="minMax"/>
        </c:scaling>
        <c:delete val="0"/>
        <c:axPos val="b"/>
        <c:numFmt formatCode="_(&quot;$&quot;* #,##0_);_(&quot;$&quot;* \(#,##0\);_(&quot;$&quot;* &quot;-&quot;??_);_(@_)"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02672"/>
        <c:crosses val="autoZero"/>
        <c:auto val="1"/>
        <c:lblAlgn val="ctr"/>
        <c:lblOffset val="100"/>
        <c:noMultiLvlLbl val="0"/>
      </c:catAx>
      <c:valAx>
        <c:axId val="462002672"/>
        <c:scaling>
          <c:orientation val="minMax"/>
        </c:scaling>
        <c:delete val="0"/>
        <c:axPos val="l"/>
        <c:majorGridlines>
          <c:spPr>
            <a:ln w="6350" cap="flat" cmpd="sng" algn="ctr">
              <a:solidFill>
                <a:schemeClr val="tx1"/>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300" b="1" i="0" u="none" strike="noStrike" kern="1200" baseline="0">
                <a:solidFill>
                  <a:schemeClr val="tx1">
                    <a:lumMod val="65000"/>
                    <a:lumOff val="35000"/>
                  </a:schemeClr>
                </a:solidFill>
                <a:latin typeface="+mn-lt"/>
                <a:ea typeface="+mn-ea"/>
                <a:cs typeface="+mn-cs"/>
              </a:defRPr>
            </a:pPr>
            <a:endParaRPr lang="en-US"/>
          </a:p>
        </c:txPr>
        <c:crossAx val="461985424"/>
        <c:crosses val="autoZero"/>
        <c:crossBetween val="between"/>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solidFill>
            <a:schemeClr val="tx1"/>
          </a:solidFill>
        </a:ln>
        <a:effectLst/>
      </c:spPr>
    </c:plotArea>
    <c:plotVisOnly val="1"/>
    <c:dispBlanksAs val="gap"/>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en-US" sz="1600" b="1" baseline="0">
                <a:solidFill>
                  <a:schemeClr val="tx1">
                    <a:lumMod val="75000"/>
                    <a:lumOff val="25000"/>
                  </a:schemeClr>
                </a:solidFill>
              </a:rPr>
              <a:t>SERVICE #1 AWA BY YEAR</a:t>
            </a:r>
          </a:p>
        </c:rich>
      </c:tx>
      <c:layout>
        <c:manualLayout>
          <c:xMode val="edge"/>
          <c:yMode val="edge"/>
          <c:x val="0.29878232448622893"/>
          <c:y val="1.8823062734286675E-2"/>
        </c:manualLayout>
      </c:layout>
      <c:overlay val="0"/>
      <c:spPr>
        <a:noFill/>
        <a:ln>
          <a:noFill/>
        </a:ln>
        <a:effectLst/>
      </c:spPr>
    </c:title>
    <c:autoTitleDeleted val="0"/>
    <c:plotArea>
      <c:layout>
        <c:manualLayout>
          <c:layoutTarget val="inner"/>
          <c:xMode val="edge"/>
          <c:yMode val="edge"/>
          <c:x val="0.17793982413362719"/>
          <c:y val="9.7768896646105635E-2"/>
          <c:w val="0.77617092778869112"/>
          <c:h val="0.78566413455245043"/>
        </c:manualLayout>
      </c:layout>
      <c:barChart>
        <c:barDir val="col"/>
        <c:grouping val="clustered"/>
        <c:varyColors val="0"/>
        <c:ser>
          <c:idx val="1"/>
          <c:order val="0"/>
          <c:tx>
            <c:strRef>
              <c:f>'By Service'!$A$15</c:f>
              <c:strCache>
                <c:ptCount val="1"/>
                <c:pt idx="0">
                  <c:v>Service #1</c:v>
                </c:pt>
              </c:strCache>
            </c:strRef>
          </c:tx>
          <c:spPr>
            <a:solidFill>
              <a:schemeClr val="accent2">
                <a:lumMod val="75000"/>
              </a:schemeClr>
            </a:solidFill>
            <a:ln w="25400" cap="rnd">
              <a:solidFill>
                <a:schemeClr val="accent2">
                  <a:lumMod val="75000"/>
                </a:schemeClr>
              </a:solidFill>
              <a:round/>
            </a:ln>
            <a:effectLst/>
          </c:spPr>
          <c:invertIfNegative val="0"/>
          <c:dPt>
            <c:idx val="3"/>
            <c:invertIfNegative val="0"/>
            <c:bubble3D val="0"/>
            <c:spPr>
              <a:pattFill prst="wdUpDiag">
                <a:fgClr>
                  <a:schemeClr val="accent2">
                    <a:lumMod val="75000"/>
                  </a:schemeClr>
                </a:fgClr>
                <a:bgClr>
                  <a:schemeClr val="bg1"/>
                </a:bgClr>
              </a:pattFill>
              <a:ln w="25400" cap="rnd">
                <a:solidFill>
                  <a:schemeClr val="accent2">
                    <a:lumMod val="75000"/>
                  </a:schemeClr>
                </a:solidFill>
                <a:prstDash val="solid"/>
                <a:round/>
              </a:ln>
              <a:effectLst/>
            </c:spPr>
            <c:extLst>
              <c:ext xmlns:c16="http://schemas.microsoft.com/office/drawing/2014/chart" uri="{C3380CC4-5D6E-409C-BE32-E72D297353CC}">
                <c16:uniqueId val="{00000001-F801-4EC6-ADC5-617D3C1A2BD1}"/>
              </c:ext>
            </c:extLst>
          </c:dPt>
          <c:cat>
            <c:numRef>
              <c:f>'By Service'!$D$14:$G$14</c:f>
              <c:numCache>
                <c:formatCode>General</c:formatCode>
                <c:ptCount val="4"/>
                <c:pt idx="0">
                  <c:v>-3</c:v>
                </c:pt>
                <c:pt idx="1">
                  <c:v>-2</c:v>
                </c:pt>
                <c:pt idx="2">
                  <c:v>-1</c:v>
                </c:pt>
                <c:pt idx="3">
                  <c:v>0</c:v>
                </c:pt>
              </c:numCache>
            </c:numRef>
          </c:cat>
          <c:val>
            <c:numRef>
              <c:f>'By Service'!$D$15:$G$15</c:f>
              <c:numCache>
                <c:formatCode>#,##0_);\(#,##0\)</c:formatCode>
                <c:ptCount val="4"/>
                <c:pt idx="0">
                  <c:v>#N/A</c:v>
                </c:pt>
                <c:pt idx="1">
                  <c:v>#N/A</c:v>
                </c:pt>
                <c:pt idx="2">
                  <c:v>#N/A</c:v>
                </c:pt>
                <c:pt idx="3">
                  <c:v>#N/A</c:v>
                </c:pt>
              </c:numCache>
            </c:numRef>
          </c:val>
          <c:extLst>
            <c:ext xmlns:c16="http://schemas.microsoft.com/office/drawing/2014/chart" uri="{C3380CC4-5D6E-409C-BE32-E72D297353CC}">
              <c16:uniqueId val="{00000002-F801-4EC6-ADC5-617D3C1A2BD1}"/>
            </c:ext>
          </c:extLst>
        </c:ser>
        <c:dLbls>
          <c:showLegendKey val="0"/>
          <c:showVal val="0"/>
          <c:showCatName val="0"/>
          <c:showSerName val="0"/>
          <c:showPercent val="0"/>
          <c:showBubbleSize val="0"/>
        </c:dLbls>
        <c:gapWidth val="150"/>
        <c:axId val="354896568"/>
        <c:axId val="354896960"/>
      </c:barChart>
      <c:catAx>
        <c:axId val="354896568"/>
        <c:scaling>
          <c:orientation val="minMax"/>
        </c:scaling>
        <c:delete val="0"/>
        <c:axPos val="b"/>
        <c:majorGridlines>
          <c:spPr>
            <a:ln w="9525" cap="flat" cmpd="sng" algn="ctr">
              <a:solidFill>
                <a:schemeClr val="tx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70" b="0" i="0" u="none" strike="noStrike" kern="1200" baseline="0">
                <a:solidFill>
                  <a:schemeClr val="tx1">
                    <a:lumMod val="65000"/>
                    <a:lumOff val="35000"/>
                  </a:schemeClr>
                </a:solidFill>
                <a:latin typeface="+mn-lt"/>
                <a:ea typeface="+mn-ea"/>
                <a:cs typeface="+mn-cs"/>
              </a:defRPr>
            </a:pPr>
            <a:endParaRPr lang="en-US"/>
          </a:p>
        </c:txPr>
        <c:crossAx val="354896960"/>
        <c:crosses val="autoZero"/>
        <c:auto val="1"/>
        <c:lblAlgn val="ctr"/>
        <c:lblOffset val="100"/>
        <c:noMultiLvlLbl val="0"/>
      </c:catAx>
      <c:valAx>
        <c:axId val="354896960"/>
        <c:scaling>
          <c:orientation val="minMax"/>
        </c:scaling>
        <c:delete val="0"/>
        <c:axPos val="l"/>
        <c:majorGridlines>
          <c:spPr>
            <a:ln w="9525" cap="flat" cmpd="sng" algn="ctr">
              <a:solidFill>
                <a:schemeClr val="tx1"/>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54896568"/>
        <c:crosses val="autoZero"/>
        <c:crossBetween val="between"/>
      </c:valAx>
      <c:dTable>
        <c:showHorzBorder val="1"/>
        <c:showVertBorder val="1"/>
        <c:showOutline val="1"/>
        <c:showKeys val="0"/>
        <c:spPr>
          <a:noFill/>
          <a:ln w="9525" cap="flat" cmpd="sng" algn="ctr">
            <a:solidFill>
              <a:schemeClr val="tx1"/>
            </a:solidFill>
            <a:round/>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19050" cap="flat" cmpd="sng" algn="ctr">
      <a:noFill/>
      <a:round/>
    </a:ln>
    <a:effectLst/>
  </c:spPr>
  <c:txPr>
    <a:bodyPr/>
    <a:lstStyle/>
    <a:p>
      <a:pPr>
        <a:defRPr sz="1170" baseline="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4" Type="http://schemas.openxmlformats.org/officeDocument/2006/relationships/chart" Target="../charts/chart46.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5" Type="http://schemas.openxmlformats.org/officeDocument/2006/relationships/chart" Target="../charts/chart59.xml"/><Relationship Id="rId4" Type="http://schemas.openxmlformats.org/officeDocument/2006/relationships/chart" Target="../charts/chart58.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chart" Target="../charts/chart66.xml"/><Relationship Id="rId5" Type="http://schemas.openxmlformats.org/officeDocument/2006/relationships/chart" Target="../charts/chart65.xml"/><Relationship Id="rId4" Type="http://schemas.openxmlformats.org/officeDocument/2006/relationships/chart" Target="../charts/chart6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69.xml"/><Relationship Id="rId2" Type="http://schemas.openxmlformats.org/officeDocument/2006/relationships/chart" Target="../charts/chart68.xml"/><Relationship Id="rId1" Type="http://schemas.openxmlformats.org/officeDocument/2006/relationships/chart" Target="../charts/chart67.xml"/><Relationship Id="rId6" Type="http://schemas.openxmlformats.org/officeDocument/2006/relationships/chart" Target="../charts/chart72.xml"/><Relationship Id="rId5" Type="http://schemas.openxmlformats.org/officeDocument/2006/relationships/chart" Target="../charts/chart71.xml"/><Relationship Id="rId4" Type="http://schemas.openxmlformats.org/officeDocument/2006/relationships/chart" Target="../charts/chart70.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 Id="rId6" Type="http://schemas.openxmlformats.org/officeDocument/2006/relationships/chart" Target="../charts/chart78.xml"/><Relationship Id="rId5" Type="http://schemas.openxmlformats.org/officeDocument/2006/relationships/chart" Target="../charts/chart77.xml"/><Relationship Id="rId4" Type="http://schemas.openxmlformats.org/officeDocument/2006/relationships/chart" Target="../charts/chart76.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chart" Target="../charts/chart80.xml"/><Relationship Id="rId1" Type="http://schemas.openxmlformats.org/officeDocument/2006/relationships/chart" Target="../charts/chart79.xml"/><Relationship Id="rId6" Type="http://schemas.openxmlformats.org/officeDocument/2006/relationships/chart" Target="../charts/chart84.xml"/><Relationship Id="rId5" Type="http://schemas.openxmlformats.org/officeDocument/2006/relationships/chart" Target="../charts/chart83.xml"/><Relationship Id="rId4" Type="http://schemas.openxmlformats.org/officeDocument/2006/relationships/chart" Target="../charts/chart8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114299</xdr:colOff>
      <xdr:row>76</xdr:row>
      <xdr:rowOff>42810</xdr:rowOff>
    </xdr:from>
    <xdr:to>
      <xdr:col>0</xdr:col>
      <xdr:colOff>368584</xdr:colOff>
      <xdr:row>76</xdr:row>
      <xdr:rowOff>161925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flipH="1">
          <a:off x="114299" y="7662810"/>
          <a:ext cx="254285" cy="119115"/>
        </a:xfrm>
        <a:prstGeom prst="rect">
          <a:avLst/>
        </a:prstGeom>
        <a:solidFill>
          <a:schemeClr val="accent1">
            <a:lumMod val="60000"/>
            <a:lumOff val="4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104775</xdr:colOff>
      <xdr:row>7</xdr:row>
      <xdr:rowOff>47625</xdr:rowOff>
    </xdr:from>
    <xdr:to>
      <xdr:col>0</xdr:col>
      <xdr:colOff>359060</xdr:colOff>
      <xdr:row>7</xdr:row>
      <xdr:rowOff>166740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flipH="1">
          <a:off x="104775" y="3152775"/>
          <a:ext cx="254285" cy="119115"/>
        </a:xfrm>
        <a:prstGeom prst="rect">
          <a:avLst/>
        </a:prstGeom>
        <a:solidFill>
          <a:srgbClr val="CDCD89"/>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0.01238</cdr:x>
      <cdr:y>0.1301</cdr:y>
    </cdr:from>
    <cdr:to>
      <cdr:x>0.18718</cdr:x>
      <cdr:y>0.17509</cdr:y>
    </cdr:to>
    <cdr:sp macro="" textlink="">
      <cdr:nvSpPr>
        <cdr:cNvPr id="2" name="TextBox 13"/>
        <cdr:cNvSpPr txBox="1"/>
      </cdr:nvSpPr>
      <cdr:spPr>
        <a:xfrm xmlns:a="http://schemas.openxmlformats.org/drawingml/2006/main">
          <a:off x="95103" y="826090"/>
          <a:ext cx="1343100" cy="285656"/>
        </a:xfrm>
        <a:prstGeom xmlns:a="http://schemas.openxmlformats.org/drawingml/2006/main" prst="rect">
          <a:avLst/>
        </a:prstGeom>
        <a:solidFill xmlns:a="http://schemas.openxmlformats.org/drawingml/2006/main">
          <a:srgbClr val="00B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800" b="1">
              <a:solidFill>
                <a:schemeClr val="bg1"/>
              </a:solidFill>
            </a:rPr>
            <a:t>TOTAL</a:t>
          </a:r>
        </a:p>
      </cdr:txBody>
    </cdr:sp>
  </cdr:relSizeAnchor>
  <cdr:relSizeAnchor xmlns:cdr="http://schemas.openxmlformats.org/drawingml/2006/chartDrawing">
    <cdr:from>
      <cdr:x>0.01238</cdr:x>
      <cdr:y>0.18068</cdr:y>
    </cdr:from>
    <cdr:to>
      <cdr:x>0.18806</cdr:x>
      <cdr:y>0.22516</cdr:y>
    </cdr:to>
    <cdr:sp macro="" textlink="'Total Income'!$L$101">
      <cdr:nvSpPr>
        <cdr:cNvPr id="4" name="TextBox 12"/>
        <cdr:cNvSpPr txBox="1"/>
      </cdr:nvSpPr>
      <cdr:spPr>
        <a:xfrm xmlns:a="http://schemas.openxmlformats.org/drawingml/2006/main">
          <a:off x="95102" y="1147283"/>
          <a:ext cx="1349877" cy="282431"/>
        </a:xfrm>
        <a:prstGeom xmlns:a="http://schemas.openxmlformats.org/drawingml/2006/main" prst="rect">
          <a:avLst/>
        </a:prstGeom>
        <a:solidFill xmlns:a="http://schemas.openxmlformats.org/drawingml/2006/main">
          <a:srgbClr val="00B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C7594BFD-703B-4BD9-A1A0-0377C236854E}" type="TxLink">
            <a:rPr lang="en-US" sz="1600" b="1" i="0" u="none" strike="noStrike">
              <a:solidFill>
                <a:schemeClr val="bg1"/>
              </a:solidFill>
              <a:latin typeface="Calibri"/>
            </a:rPr>
            <a:pPr algn="ctr"/>
            <a:t> $-   </a:t>
          </a:fld>
          <a:endParaRPr lang="en-US" sz="3600" b="1">
            <a:solidFill>
              <a:schemeClr val="bg1"/>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0.01241</cdr:x>
      <cdr:y>0.12661</cdr:y>
    </cdr:from>
    <cdr:to>
      <cdr:x>0.18542</cdr:x>
      <cdr:y>0.17057</cdr:y>
    </cdr:to>
    <cdr:sp macro="" textlink="">
      <cdr:nvSpPr>
        <cdr:cNvPr id="2" name="TextBox 12"/>
        <cdr:cNvSpPr txBox="1"/>
      </cdr:nvSpPr>
      <cdr:spPr>
        <a:xfrm xmlns:a="http://schemas.openxmlformats.org/drawingml/2006/main">
          <a:off x="95102" y="803939"/>
          <a:ext cx="1325545" cy="279155"/>
        </a:xfrm>
        <a:prstGeom xmlns:a="http://schemas.openxmlformats.org/drawingml/2006/main" prst="rect">
          <a:avLst/>
        </a:prstGeom>
        <a:solidFill xmlns:a="http://schemas.openxmlformats.org/drawingml/2006/main">
          <a:srgbClr val="FF000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800" b="1">
              <a:solidFill>
                <a:schemeClr val="bg1"/>
              </a:solidFill>
            </a:rPr>
            <a:t>TOTAL</a:t>
          </a:r>
        </a:p>
      </cdr:txBody>
    </cdr:sp>
  </cdr:relSizeAnchor>
  <cdr:relSizeAnchor xmlns:cdr="http://schemas.openxmlformats.org/drawingml/2006/chartDrawing">
    <cdr:from>
      <cdr:x>0.01241</cdr:x>
      <cdr:y>0.17371</cdr:y>
    </cdr:from>
    <cdr:to>
      <cdr:x>0.18677</cdr:x>
      <cdr:y>0.21819</cdr:y>
    </cdr:to>
    <cdr:sp macro="" textlink="'Total Income'!$L$136">
      <cdr:nvSpPr>
        <cdr:cNvPr id="3" name="TextBox 12"/>
        <cdr:cNvSpPr txBox="1"/>
      </cdr:nvSpPr>
      <cdr:spPr>
        <a:xfrm xmlns:a="http://schemas.openxmlformats.org/drawingml/2006/main">
          <a:off x="95102" y="1102980"/>
          <a:ext cx="1335882" cy="282431"/>
        </a:xfrm>
        <a:prstGeom xmlns:a="http://schemas.openxmlformats.org/drawingml/2006/main" prst="rect">
          <a:avLst/>
        </a:prstGeom>
        <a:solidFill xmlns:a="http://schemas.openxmlformats.org/drawingml/2006/main">
          <a:srgbClr val="FF000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7B4E5B40-A505-46AE-96BC-73D1D6141018}" type="TxLink">
            <a:rPr lang="en-US" sz="1600" b="1" i="0" u="none" strike="noStrike">
              <a:solidFill>
                <a:schemeClr val="bg1"/>
              </a:solidFill>
              <a:latin typeface="Calibri"/>
            </a:rPr>
            <a:pPr algn="ctr"/>
            <a:t> $-   </a:t>
          </a:fld>
          <a:endParaRPr lang="en-US" sz="5400" b="1">
            <a:solidFill>
              <a:schemeClr val="bg1"/>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149831</xdr:colOff>
      <xdr:row>58</xdr:row>
      <xdr:rowOff>71437</xdr:rowOff>
    </xdr:from>
    <xdr:to>
      <xdr:col>16</xdr:col>
      <xdr:colOff>535112</xdr:colOff>
      <xdr:row>81</xdr:row>
      <xdr:rowOff>161925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75767</xdr:colOff>
      <xdr:row>85</xdr:row>
      <xdr:rowOff>139129</xdr:rowOff>
    </xdr:from>
    <xdr:to>
      <xdr:col>16</xdr:col>
      <xdr:colOff>513708</xdr:colOff>
      <xdr:row>108</xdr:row>
      <xdr:rowOff>107021</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47626</xdr:colOff>
      <xdr:row>85</xdr:row>
      <xdr:rowOff>114759</xdr:rowOff>
    </xdr:from>
    <xdr:to>
      <xdr:col>11</xdr:col>
      <xdr:colOff>108238</xdr:colOff>
      <xdr:row>109</xdr:row>
      <xdr:rowOff>152399</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15</xdr:row>
      <xdr:rowOff>4760</xdr:rowOff>
    </xdr:from>
    <xdr:to>
      <xdr:col>16</xdr:col>
      <xdr:colOff>524410</xdr:colOff>
      <xdr:row>57</xdr:row>
      <xdr:rowOff>53511</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149831</xdr:colOff>
      <xdr:row>58</xdr:row>
      <xdr:rowOff>71437</xdr:rowOff>
    </xdr:from>
    <xdr:to>
      <xdr:col>16</xdr:col>
      <xdr:colOff>535112</xdr:colOff>
      <xdr:row>81</xdr:row>
      <xdr:rowOff>161925</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75767</xdr:colOff>
      <xdr:row>85</xdr:row>
      <xdr:rowOff>139129</xdr:rowOff>
    </xdr:from>
    <xdr:to>
      <xdr:col>16</xdr:col>
      <xdr:colOff>513708</xdr:colOff>
      <xdr:row>108</xdr:row>
      <xdr:rowOff>107021</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47626</xdr:colOff>
      <xdr:row>85</xdr:row>
      <xdr:rowOff>114759</xdr:rowOff>
    </xdr:from>
    <xdr:to>
      <xdr:col>11</xdr:col>
      <xdr:colOff>108238</xdr:colOff>
      <xdr:row>109</xdr:row>
      <xdr:rowOff>152399</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15</xdr:row>
      <xdr:rowOff>4760</xdr:rowOff>
    </xdr:from>
    <xdr:to>
      <xdr:col>16</xdr:col>
      <xdr:colOff>524410</xdr:colOff>
      <xdr:row>57</xdr:row>
      <xdr:rowOff>53511</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149831</xdr:colOff>
      <xdr:row>58</xdr:row>
      <xdr:rowOff>71437</xdr:rowOff>
    </xdr:from>
    <xdr:to>
      <xdr:col>16</xdr:col>
      <xdr:colOff>535112</xdr:colOff>
      <xdr:row>81</xdr:row>
      <xdr:rowOff>161925</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75767</xdr:colOff>
      <xdr:row>85</xdr:row>
      <xdr:rowOff>139129</xdr:rowOff>
    </xdr:from>
    <xdr:to>
      <xdr:col>16</xdr:col>
      <xdr:colOff>513708</xdr:colOff>
      <xdr:row>108</xdr:row>
      <xdr:rowOff>107021</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47626</xdr:colOff>
      <xdr:row>85</xdr:row>
      <xdr:rowOff>114759</xdr:rowOff>
    </xdr:from>
    <xdr:to>
      <xdr:col>11</xdr:col>
      <xdr:colOff>108238</xdr:colOff>
      <xdr:row>108</xdr:row>
      <xdr:rowOff>127000</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15</xdr:row>
      <xdr:rowOff>4760</xdr:rowOff>
    </xdr:from>
    <xdr:to>
      <xdr:col>16</xdr:col>
      <xdr:colOff>524410</xdr:colOff>
      <xdr:row>57</xdr:row>
      <xdr:rowOff>53511</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268429</xdr:colOff>
      <xdr:row>14</xdr:row>
      <xdr:rowOff>40912</xdr:rowOff>
    </xdr:from>
    <xdr:to>
      <xdr:col>8</xdr:col>
      <xdr:colOff>487073</xdr:colOff>
      <xdr:row>47</xdr:row>
      <xdr:rowOff>43296</xdr:rowOff>
    </xdr:to>
    <xdr:graphicFrame macro="">
      <xdr:nvGraphicFramePr>
        <xdr:cNvPr id="6" name="Chart 5">
          <a:extLst>
            <a:ext uri="{FF2B5EF4-FFF2-40B4-BE49-F238E27FC236}">
              <a16:creationId xmlns:a16="http://schemas.microsoft.com/office/drawing/2014/main"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768495</xdr:colOff>
      <xdr:row>14</xdr:row>
      <xdr:rowOff>43296</xdr:rowOff>
    </xdr:from>
    <xdr:to>
      <xdr:col>16</xdr:col>
      <xdr:colOff>489242</xdr:colOff>
      <xdr:row>47</xdr:row>
      <xdr:rowOff>45680</xdr:rowOff>
    </xdr:to>
    <xdr:graphicFrame macro="">
      <xdr:nvGraphicFramePr>
        <xdr:cNvPr id="8" name="Chart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259772</xdr:colOff>
      <xdr:row>48</xdr:row>
      <xdr:rowOff>108238</xdr:rowOff>
    </xdr:from>
    <xdr:to>
      <xdr:col>8</xdr:col>
      <xdr:colOff>478416</xdr:colOff>
      <xdr:row>80</xdr:row>
      <xdr:rowOff>67327</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759838</xdr:colOff>
      <xdr:row>48</xdr:row>
      <xdr:rowOff>110622</xdr:rowOff>
    </xdr:from>
    <xdr:to>
      <xdr:col>16</xdr:col>
      <xdr:colOff>480585</xdr:colOff>
      <xdr:row>80</xdr:row>
      <xdr:rowOff>69711</xdr:rowOff>
    </xdr:to>
    <xdr:graphicFrame macro="">
      <xdr:nvGraphicFramePr>
        <xdr:cNvPr id="12" name="Chart 11">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909204</xdr:colOff>
      <xdr:row>18</xdr:row>
      <xdr:rowOff>108240</xdr:rowOff>
    </xdr:from>
    <xdr:to>
      <xdr:col>10</xdr:col>
      <xdr:colOff>108238</xdr:colOff>
      <xdr:row>20</xdr:row>
      <xdr:rowOff>10825</xdr:rowOff>
    </xdr:to>
    <xdr:sp macro="" textlink="">
      <xdr:nvSpPr>
        <xdr:cNvPr id="13" name="TextBox 12">
          <a:extLst>
            <a:ext uri="{FF2B5EF4-FFF2-40B4-BE49-F238E27FC236}">
              <a16:creationId xmlns:a16="http://schemas.microsoft.com/office/drawing/2014/main" id="{00000000-0008-0000-0E00-00000D000000}"/>
            </a:ext>
          </a:extLst>
        </xdr:cNvPr>
        <xdr:cNvSpPr txBox="1"/>
      </xdr:nvSpPr>
      <xdr:spPr>
        <a:xfrm>
          <a:off x="8399318" y="5195456"/>
          <a:ext cx="1342159" cy="29224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bg1"/>
              </a:solidFill>
            </a:rPr>
            <a:t>TOTAL</a:t>
          </a:r>
        </a:p>
      </xdr:txBody>
    </xdr:sp>
    <xdr:clientData/>
  </xdr:twoCellAnchor>
  <xdr:twoCellAnchor>
    <xdr:from>
      <xdr:col>0</xdr:col>
      <xdr:colOff>378835</xdr:colOff>
      <xdr:row>18</xdr:row>
      <xdr:rowOff>119062</xdr:rowOff>
    </xdr:from>
    <xdr:to>
      <xdr:col>2</xdr:col>
      <xdr:colOff>75767</xdr:colOff>
      <xdr:row>20</xdr:row>
      <xdr:rowOff>21647</xdr:rowOff>
    </xdr:to>
    <xdr:sp macro="" textlink="">
      <xdr:nvSpPr>
        <xdr:cNvPr id="14" name="TextBox 13">
          <a:extLst>
            <a:ext uri="{FF2B5EF4-FFF2-40B4-BE49-F238E27FC236}">
              <a16:creationId xmlns:a16="http://schemas.microsoft.com/office/drawing/2014/main" id="{00000000-0008-0000-0E00-00000E000000}"/>
            </a:ext>
          </a:extLst>
        </xdr:cNvPr>
        <xdr:cNvSpPr txBox="1"/>
      </xdr:nvSpPr>
      <xdr:spPr>
        <a:xfrm>
          <a:off x="378835" y="5206278"/>
          <a:ext cx="1342159" cy="292244"/>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bg1"/>
              </a:solidFill>
            </a:rPr>
            <a:t>TOTAL</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0.01361</cdr:x>
      <cdr:y>0.18378</cdr:y>
    </cdr:from>
    <cdr:to>
      <cdr:x>0.18929</cdr:x>
      <cdr:y>0.22922</cdr:y>
    </cdr:to>
    <cdr:sp macro="" textlink="'Total Expense'!$N$99">
      <cdr:nvSpPr>
        <cdr:cNvPr id="4" name="TextBox 12"/>
        <cdr:cNvSpPr txBox="1"/>
      </cdr:nvSpPr>
      <cdr:spPr>
        <a:xfrm xmlns:a="http://schemas.openxmlformats.org/drawingml/2006/main">
          <a:off x="104645" y="1162061"/>
          <a:ext cx="1350744" cy="287305"/>
        </a:xfrm>
        <a:prstGeom xmlns:a="http://schemas.openxmlformats.org/drawingml/2006/main" prst="rect">
          <a:avLst/>
        </a:prstGeom>
        <a:solidFill xmlns:a="http://schemas.openxmlformats.org/drawingml/2006/main">
          <a:srgbClr val="00B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55CA31CD-5D02-466E-B11D-2503B3588D90}" type="TxLink">
            <a:rPr lang="en-US" sz="1600" b="1" i="0" u="none" strike="noStrike">
              <a:solidFill>
                <a:schemeClr val="bg1"/>
              </a:solidFill>
              <a:latin typeface="Calibri"/>
            </a:rPr>
            <a:pPr algn="ctr"/>
            <a:t> $-   </a:t>
          </a:fld>
          <a:endParaRPr lang="en-US" sz="4000" b="1">
            <a:solidFill>
              <a:schemeClr val="bg1"/>
            </a:solidFil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0.01791</cdr:x>
      <cdr:y>0.18042</cdr:y>
    </cdr:from>
    <cdr:to>
      <cdr:x>0.19226</cdr:x>
      <cdr:y>0.22585</cdr:y>
    </cdr:to>
    <cdr:sp macro="" textlink="'Total Expense'!$N$188">
      <cdr:nvSpPr>
        <cdr:cNvPr id="2" name="TextBox 12"/>
        <cdr:cNvSpPr txBox="1"/>
      </cdr:nvSpPr>
      <cdr:spPr>
        <a:xfrm xmlns:a="http://schemas.openxmlformats.org/drawingml/2006/main">
          <a:off x="137562" y="1140779"/>
          <a:ext cx="1339451" cy="287305"/>
        </a:xfrm>
        <a:prstGeom xmlns:a="http://schemas.openxmlformats.org/drawingml/2006/main" prst="rect">
          <a:avLst/>
        </a:prstGeom>
        <a:solidFill xmlns:a="http://schemas.openxmlformats.org/drawingml/2006/main">
          <a:srgbClr val="FF000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659CE1AC-F6DF-4C12-9F99-ADC400C1580B}" type="TxLink">
            <a:rPr lang="en-US" sz="1600" b="1" i="0" u="none" strike="noStrike">
              <a:solidFill>
                <a:schemeClr val="bg1"/>
              </a:solidFill>
              <a:latin typeface="Calibri"/>
            </a:rPr>
            <a:pPr algn="ctr"/>
            <a:t>#N/A</a:t>
          </a:fld>
          <a:endParaRPr lang="en-US" sz="2800" b="1">
            <a:solidFill>
              <a:schemeClr val="bg1"/>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0.01238</cdr:x>
      <cdr:y>0.1301</cdr:y>
    </cdr:from>
    <cdr:to>
      <cdr:x>0.18718</cdr:x>
      <cdr:y>0.17509</cdr:y>
    </cdr:to>
    <cdr:sp macro="" textlink="">
      <cdr:nvSpPr>
        <cdr:cNvPr id="2" name="TextBox 13"/>
        <cdr:cNvSpPr txBox="1"/>
      </cdr:nvSpPr>
      <cdr:spPr>
        <a:xfrm xmlns:a="http://schemas.openxmlformats.org/drawingml/2006/main">
          <a:off x="95103" y="826090"/>
          <a:ext cx="1343100" cy="285656"/>
        </a:xfrm>
        <a:prstGeom xmlns:a="http://schemas.openxmlformats.org/drawingml/2006/main" prst="rect">
          <a:avLst/>
        </a:prstGeom>
        <a:solidFill xmlns:a="http://schemas.openxmlformats.org/drawingml/2006/main">
          <a:srgbClr val="00B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800" b="1">
              <a:solidFill>
                <a:schemeClr val="bg1"/>
              </a:solidFill>
            </a:rPr>
            <a:t>TOTAL</a:t>
          </a:r>
        </a:p>
      </cdr:txBody>
    </cdr:sp>
  </cdr:relSizeAnchor>
  <cdr:relSizeAnchor xmlns:cdr="http://schemas.openxmlformats.org/drawingml/2006/chartDrawing">
    <cdr:from>
      <cdr:x>0.01238</cdr:x>
      <cdr:y>0.18068</cdr:y>
    </cdr:from>
    <cdr:to>
      <cdr:x>0.18806</cdr:x>
      <cdr:y>0.22516</cdr:y>
    </cdr:to>
    <cdr:sp macro="" textlink="'Total Expense'!$N$101">
      <cdr:nvSpPr>
        <cdr:cNvPr id="4" name="TextBox 12"/>
        <cdr:cNvSpPr txBox="1"/>
      </cdr:nvSpPr>
      <cdr:spPr>
        <a:xfrm xmlns:a="http://schemas.openxmlformats.org/drawingml/2006/main">
          <a:off x="95102" y="1147283"/>
          <a:ext cx="1349877" cy="282431"/>
        </a:xfrm>
        <a:prstGeom xmlns:a="http://schemas.openxmlformats.org/drawingml/2006/main" prst="rect">
          <a:avLst/>
        </a:prstGeom>
        <a:solidFill xmlns:a="http://schemas.openxmlformats.org/drawingml/2006/main">
          <a:srgbClr val="00B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FCC5CD7F-BFA5-4491-BF66-CBA4DD94B95C}" type="TxLink">
            <a:rPr lang="en-US" sz="1600" b="1" i="0" u="none" strike="noStrike">
              <a:solidFill>
                <a:schemeClr val="bg1"/>
              </a:solidFill>
              <a:latin typeface="Calibri"/>
            </a:rPr>
            <a:pPr algn="ctr"/>
            <a:t> $-   </a:t>
          </a:fld>
          <a:endParaRPr lang="en-US" sz="2400" b="1">
            <a:solidFill>
              <a:schemeClr val="bg1"/>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0.01241</cdr:x>
      <cdr:y>0.12661</cdr:y>
    </cdr:from>
    <cdr:to>
      <cdr:x>0.18542</cdr:x>
      <cdr:y>0.17057</cdr:y>
    </cdr:to>
    <cdr:sp macro="" textlink="">
      <cdr:nvSpPr>
        <cdr:cNvPr id="2" name="TextBox 12"/>
        <cdr:cNvSpPr txBox="1"/>
      </cdr:nvSpPr>
      <cdr:spPr>
        <a:xfrm xmlns:a="http://schemas.openxmlformats.org/drawingml/2006/main">
          <a:off x="95102" y="803939"/>
          <a:ext cx="1325545" cy="279155"/>
        </a:xfrm>
        <a:prstGeom xmlns:a="http://schemas.openxmlformats.org/drawingml/2006/main" prst="rect">
          <a:avLst/>
        </a:prstGeom>
        <a:solidFill xmlns:a="http://schemas.openxmlformats.org/drawingml/2006/main">
          <a:srgbClr val="FF000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800" b="1">
              <a:solidFill>
                <a:schemeClr val="bg1"/>
              </a:solidFill>
            </a:rPr>
            <a:t>TOTAL</a:t>
          </a:r>
        </a:p>
      </cdr:txBody>
    </cdr:sp>
  </cdr:relSizeAnchor>
  <cdr:relSizeAnchor xmlns:cdr="http://schemas.openxmlformats.org/drawingml/2006/chartDrawing">
    <cdr:from>
      <cdr:x>0.01241</cdr:x>
      <cdr:y>0.17371</cdr:y>
    </cdr:from>
    <cdr:to>
      <cdr:x>0.18677</cdr:x>
      <cdr:y>0.21819</cdr:y>
    </cdr:to>
    <cdr:sp macro="" textlink="'Total Expense'!$N$187">
      <cdr:nvSpPr>
        <cdr:cNvPr id="3" name="TextBox 12"/>
        <cdr:cNvSpPr txBox="1"/>
      </cdr:nvSpPr>
      <cdr:spPr>
        <a:xfrm xmlns:a="http://schemas.openxmlformats.org/drawingml/2006/main">
          <a:off x="95102" y="1102980"/>
          <a:ext cx="1335882" cy="282431"/>
        </a:xfrm>
        <a:prstGeom xmlns:a="http://schemas.openxmlformats.org/drawingml/2006/main" prst="rect">
          <a:avLst/>
        </a:prstGeom>
        <a:solidFill xmlns:a="http://schemas.openxmlformats.org/drawingml/2006/main">
          <a:srgbClr val="FF000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D2B7D93D-799C-4808-9073-2AADA3692B52}" type="TxLink">
            <a:rPr lang="en-US" sz="1600" b="1" i="0" u="none" strike="noStrike">
              <a:solidFill>
                <a:schemeClr val="bg1"/>
              </a:solidFill>
              <a:latin typeface="Calibri"/>
            </a:rPr>
            <a:pPr algn="ctr"/>
            <a:t> $-   </a:t>
          </a:fld>
          <a:endParaRPr lang="en-US" sz="4000" b="1">
            <a:solidFill>
              <a:schemeClr val="bg1"/>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114299</xdr:colOff>
      <xdr:row>29</xdr:row>
      <xdr:rowOff>42810</xdr:rowOff>
    </xdr:from>
    <xdr:to>
      <xdr:col>0</xdr:col>
      <xdr:colOff>368584</xdr:colOff>
      <xdr:row>29</xdr:row>
      <xdr:rowOff>161925</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flipH="1">
          <a:off x="114299" y="7662810"/>
          <a:ext cx="254285" cy="119115"/>
        </a:xfrm>
        <a:prstGeom prst="rect">
          <a:avLst/>
        </a:prstGeom>
        <a:solidFill>
          <a:schemeClr val="accent1">
            <a:lumMod val="60000"/>
            <a:lumOff val="40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104775</xdr:colOff>
      <xdr:row>7</xdr:row>
      <xdr:rowOff>47625</xdr:rowOff>
    </xdr:from>
    <xdr:to>
      <xdr:col>0</xdr:col>
      <xdr:colOff>359060</xdr:colOff>
      <xdr:row>7</xdr:row>
      <xdr:rowOff>166740</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flipH="1">
          <a:off x="104775" y="3152775"/>
          <a:ext cx="254285" cy="119115"/>
        </a:xfrm>
        <a:prstGeom prst="rect">
          <a:avLst/>
        </a:prstGeom>
        <a:solidFill>
          <a:srgbClr val="CDCD89"/>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116</xdr:row>
      <xdr:rowOff>98534</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115</xdr:row>
      <xdr:rowOff>98534</xdr:rowOff>
    </xdr:to>
    <xdr:graphicFrame macro="">
      <xdr:nvGraphicFramePr>
        <xdr:cNvPr id="7" name="Chart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115</xdr:row>
      <xdr:rowOff>98534</xdr:rowOff>
    </xdr:to>
    <xdr:graphicFrame macro="">
      <xdr:nvGraphicFramePr>
        <xdr:cNvPr id="7" name="Chart 6">
          <a:extLst>
            <a:ext uri="{FF2B5EF4-FFF2-40B4-BE49-F238E27FC236}">
              <a16:creationId xmlns:a16="http://schemas.microsoft.com/office/drawing/2014/main"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115</xdr:row>
      <xdr:rowOff>98534</xdr:rowOff>
    </xdr:to>
    <xdr:graphicFrame macro="">
      <xdr:nvGraphicFramePr>
        <xdr:cNvPr id="7" name="Chart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115</xdr:row>
      <xdr:rowOff>98534</xdr:rowOff>
    </xdr:to>
    <xdr:graphicFrame macro="">
      <xdr:nvGraphicFramePr>
        <xdr:cNvPr id="7" name="Chart 6">
          <a:extLst>
            <a:ext uri="{FF2B5EF4-FFF2-40B4-BE49-F238E27FC236}">
              <a16:creationId xmlns:a16="http://schemas.microsoft.com/office/drawing/2014/main" id="{00000000-0008-0000-1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115</xdr:row>
      <xdr:rowOff>98534</xdr:rowOff>
    </xdr:to>
    <xdr:graphicFrame macro="">
      <xdr:nvGraphicFramePr>
        <xdr:cNvPr id="7" name="Chart 6">
          <a:extLst>
            <a:ext uri="{FF2B5EF4-FFF2-40B4-BE49-F238E27FC236}">
              <a16:creationId xmlns:a16="http://schemas.microsoft.com/office/drawing/2014/main" id="{00000000-0008-0000-1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115</xdr:row>
      <xdr:rowOff>98534</xdr:rowOff>
    </xdr:to>
    <xdr:graphicFrame macro="">
      <xdr:nvGraphicFramePr>
        <xdr:cNvPr id="7" name="Chart 6">
          <a:extLst>
            <a:ext uri="{FF2B5EF4-FFF2-40B4-BE49-F238E27FC236}">
              <a16:creationId xmlns:a16="http://schemas.microsoft.com/office/drawing/2014/main" id="{00000000-0008-0000-1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149831</xdr:colOff>
      <xdr:row>50</xdr:row>
      <xdr:rowOff>147204</xdr:rowOff>
    </xdr:from>
    <xdr:to>
      <xdr:col>16</xdr:col>
      <xdr:colOff>535112</xdr:colOff>
      <xdr:row>72</xdr:row>
      <xdr:rowOff>64943</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43295</xdr:colOff>
      <xdr:row>76</xdr:row>
      <xdr:rowOff>139130</xdr:rowOff>
    </xdr:from>
    <xdr:to>
      <xdr:col>16</xdr:col>
      <xdr:colOff>513708</xdr:colOff>
      <xdr:row>93</xdr:row>
      <xdr:rowOff>136072</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76</xdr:row>
      <xdr:rowOff>114759</xdr:rowOff>
    </xdr:from>
    <xdr:to>
      <xdr:col>10</xdr:col>
      <xdr:colOff>822613</xdr:colOff>
      <xdr:row>95</xdr:row>
      <xdr:rowOff>97415</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160534</xdr:colOff>
      <xdr:row>16</xdr:row>
      <xdr:rowOff>4760</xdr:rowOff>
    </xdr:from>
    <xdr:to>
      <xdr:col>16</xdr:col>
      <xdr:colOff>524410</xdr:colOff>
      <xdr:row>50</xdr:row>
      <xdr:rowOff>10824</xdr:rowOff>
    </xdr:to>
    <xdr:graphicFrame macro="">
      <xdr:nvGraphicFramePr>
        <xdr:cNvPr id="5" name="Chart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21897</xdr:colOff>
      <xdr:row>95</xdr:row>
      <xdr:rowOff>173305</xdr:rowOff>
    </xdr:from>
    <xdr:to>
      <xdr:col>16</xdr:col>
      <xdr:colOff>487073</xdr:colOff>
      <xdr:row>114</xdr:row>
      <xdr:rowOff>76639</xdr:rowOff>
    </xdr:to>
    <xdr:graphicFrame macro="">
      <xdr:nvGraphicFramePr>
        <xdr:cNvPr id="6" name="Chart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86590</xdr:colOff>
      <xdr:row>96</xdr:row>
      <xdr:rowOff>86590</xdr:rowOff>
    </xdr:from>
    <xdr:to>
      <xdr:col>10</xdr:col>
      <xdr:colOff>822614</xdr:colOff>
      <xdr:row>115</xdr:row>
      <xdr:rowOff>98534</xdr:rowOff>
    </xdr:to>
    <xdr:graphicFrame macro="">
      <xdr:nvGraphicFramePr>
        <xdr:cNvPr id="7" name="Chart 6">
          <a:extLst>
            <a:ext uri="{FF2B5EF4-FFF2-40B4-BE49-F238E27FC236}">
              <a16:creationId xmlns:a16="http://schemas.microsoft.com/office/drawing/2014/main" id="{00000000-0008-0000-1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54429</xdr:colOff>
      <xdr:row>40</xdr:row>
      <xdr:rowOff>56697</xdr:rowOff>
    </xdr:from>
    <xdr:to>
      <xdr:col>21</xdr:col>
      <xdr:colOff>802821</xdr:colOff>
      <xdr:row>84</xdr:row>
      <xdr:rowOff>68036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108857</xdr:colOff>
      <xdr:row>13</xdr:row>
      <xdr:rowOff>59188</xdr:rowOff>
    </xdr:from>
    <xdr:to>
      <xdr:col>21</xdr:col>
      <xdr:colOff>816427</xdr:colOff>
      <xdr:row>40</xdr:row>
      <xdr:rowOff>149677</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54429</xdr:colOff>
      <xdr:row>40</xdr:row>
      <xdr:rowOff>56697</xdr:rowOff>
    </xdr:from>
    <xdr:to>
      <xdr:col>21</xdr:col>
      <xdr:colOff>802821</xdr:colOff>
      <xdr:row>84</xdr:row>
      <xdr:rowOff>68036</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38101</xdr:colOff>
      <xdr:row>13</xdr:row>
      <xdr:rowOff>59188</xdr:rowOff>
    </xdr:from>
    <xdr:to>
      <xdr:col>21</xdr:col>
      <xdr:colOff>812801</xdr:colOff>
      <xdr:row>40</xdr:row>
      <xdr:rowOff>149677</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571500</xdr:colOff>
      <xdr:row>21</xdr:row>
      <xdr:rowOff>304800</xdr:rowOff>
    </xdr:from>
    <xdr:to>
      <xdr:col>21</xdr:col>
      <xdr:colOff>326570</xdr:colOff>
      <xdr:row>48</xdr:row>
      <xdr:rowOff>63500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21</xdr:row>
      <xdr:rowOff>317500</xdr:rowOff>
    </xdr:from>
    <xdr:to>
      <xdr:col>16</xdr:col>
      <xdr:colOff>558800</xdr:colOff>
      <xdr:row>50</xdr:row>
      <xdr:rowOff>50800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571500</xdr:colOff>
      <xdr:row>54</xdr:row>
      <xdr:rowOff>304800</xdr:rowOff>
    </xdr:from>
    <xdr:to>
      <xdr:col>21</xdr:col>
      <xdr:colOff>326570</xdr:colOff>
      <xdr:row>81</xdr:row>
      <xdr:rowOff>63500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xdr:colOff>
      <xdr:row>54</xdr:row>
      <xdr:rowOff>317500</xdr:rowOff>
    </xdr:from>
    <xdr:to>
      <xdr:col>16</xdr:col>
      <xdr:colOff>558800</xdr:colOff>
      <xdr:row>83</xdr:row>
      <xdr:rowOff>50800</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571500</xdr:colOff>
      <xdr:row>24</xdr:row>
      <xdr:rowOff>304800</xdr:rowOff>
    </xdr:from>
    <xdr:to>
      <xdr:col>21</xdr:col>
      <xdr:colOff>326570</xdr:colOff>
      <xdr:row>51</xdr:row>
      <xdr:rowOff>63500</xdr:rowOff>
    </xdr:to>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24</xdr:row>
      <xdr:rowOff>317500</xdr:rowOff>
    </xdr:from>
    <xdr:to>
      <xdr:col>16</xdr:col>
      <xdr:colOff>558800</xdr:colOff>
      <xdr:row>53</xdr:row>
      <xdr:rowOff>50800</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571500</xdr:colOff>
      <xdr:row>58</xdr:row>
      <xdr:rowOff>304800</xdr:rowOff>
    </xdr:from>
    <xdr:to>
      <xdr:col>21</xdr:col>
      <xdr:colOff>326570</xdr:colOff>
      <xdr:row>85</xdr:row>
      <xdr:rowOff>63500</xdr:rowOff>
    </xdr:to>
    <xdr:graphicFrame macro="">
      <xdr:nvGraphicFramePr>
        <xdr:cNvPr id="8" name="Chart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xdr:colOff>
      <xdr:row>58</xdr:row>
      <xdr:rowOff>317500</xdr:rowOff>
    </xdr:from>
    <xdr:to>
      <xdr:col>16</xdr:col>
      <xdr:colOff>558800</xdr:colOff>
      <xdr:row>87</xdr:row>
      <xdr:rowOff>50800</xdr:rowOff>
    </xdr:to>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571500</xdr:colOff>
      <xdr:row>96</xdr:row>
      <xdr:rowOff>304800</xdr:rowOff>
    </xdr:from>
    <xdr:to>
      <xdr:col>21</xdr:col>
      <xdr:colOff>326570</xdr:colOff>
      <xdr:row>123</xdr:row>
      <xdr:rowOff>63500</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63500</xdr:colOff>
      <xdr:row>96</xdr:row>
      <xdr:rowOff>317500</xdr:rowOff>
    </xdr:from>
    <xdr:to>
      <xdr:col>16</xdr:col>
      <xdr:colOff>558800</xdr:colOff>
      <xdr:row>125</xdr:row>
      <xdr:rowOff>50800</xdr:rowOff>
    </xdr:to>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571500</xdr:colOff>
      <xdr:row>130</xdr:row>
      <xdr:rowOff>317500</xdr:rowOff>
    </xdr:from>
    <xdr:to>
      <xdr:col>21</xdr:col>
      <xdr:colOff>326570</xdr:colOff>
      <xdr:row>157</xdr:row>
      <xdr:rowOff>76200</xdr:rowOff>
    </xdr:to>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xdr:colOff>
      <xdr:row>131</xdr:row>
      <xdr:rowOff>0</xdr:rowOff>
    </xdr:from>
    <xdr:to>
      <xdr:col>16</xdr:col>
      <xdr:colOff>558800</xdr:colOff>
      <xdr:row>159</xdr:row>
      <xdr:rowOff>63500</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268429</xdr:colOff>
      <xdr:row>14</xdr:row>
      <xdr:rowOff>40912</xdr:rowOff>
    </xdr:from>
    <xdr:to>
      <xdr:col>8</xdr:col>
      <xdr:colOff>487073</xdr:colOff>
      <xdr:row>47</xdr:row>
      <xdr:rowOff>43296</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768495</xdr:colOff>
      <xdr:row>14</xdr:row>
      <xdr:rowOff>43296</xdr:rowOff>
    </xdr:from>
    <xdr:to>
      <xdr:col>16</xdr:col>
      <xdr:colOff>489242</xdr:colOff>
      <xdr:row>47</xdr:row>
      <xdr:rowOff>45680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259772</xdr:colOff>
      <xdr:row>48</xdr:row>
      <xdr:rowOff>108238</xdr:rowOff>
    </xdr:from>
    <xdr:to>
      <xdr:col>8</xdr:col>
      <xdr:colOff>478416</xdr:colOff>
      <xdr:row>80</xdr:row>
      <xdr:rowOff>67327</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759838</xdr:colOff>
      <xdr:row>48</xdr:row>
      <xdr:rowOff>110622</xdr:rowOff>
    </xdr:from>
    <xdr:to>
      <xdr:col>16</xdr:col>
      <xdr:colOff>480585</xdr:colOff>
      <xdr:row>80</xdr:row>
      <xdr:rowOff>69711</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909204</xdr:colOff>
      <xdr:row>18</xdr:row>
      <xdr:rowOff>108240</xdr:rowOff>
    </xdr:from>
    <xdr:to>
      <xdr:col>10</xdr:col>
      <xdr:colOff>108238</xdr:colOff>
      <xdr:row>20</xdr:row>
      <xdr:rowOff>10825</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8386329" y="5547015"/>
          <a:ext cx="1332634" cy="28358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bg1"/>
              </a:solidFill>
            </a:rPr>
            <a:t>TOTAL</a:t>
          </a:r>
        </a:p>
      </xdr:txBody>
    </xdr:sp>
    <xdr:clientData/>
  </xdr:twoCellAnchor>
  <xdr:twoCellAnchor>
    <xdr:from>
      <xdr:col>0</xdr:col>
      <xdr:colOff>378835</xdr:colOff>
      <xdr:row>18</xdr:row>
      <xdr:rowOff>119062</xdr:rowOff>
    </xdr:from>
    <xdr:to>
      <xdr:col>2</xdr:col>
      <xdr:colOff>75767</xdr:colOff>
      <xdr:row>20</xdr:row>
      <xdr:rowOff>21647</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78835" y="5557837"/>
          <a:ext cx="1344757" cy="28358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bg1"/>
              </a:solidFill>
            </a:rPr>
            <a:t>TOTAL</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0.01361</cdr:x>
      <cdr:y>0.18378</cdr:y>
    </cdr:from>
    <cdr:to>
      <cdr:x>0.18929</cdr:x>
      <cdr:y>0.22922</cdr:y>
    </cdr:to>
    <cdr:sp macro="" textlink="'Total Income'!$L$99">
      <cdr:nvSpPr>
        <cdr:cNvPr id="4" name="TextBox 12"/>
        <cdr:cNvSpPr txBox="1"/>
      </cdr:nvSpPr>
      <cdr:spPr>
        <a:xfrm xmlns:a="http://schemas.openxmlformats.org/drawingml/2006/main">
          <a:off x="104645" y="1162061"/>
          <a:ext cx="1350744" cy="287305"/>
        </a:xfrm>
        <a:prstGeom xmlns:a="http://schemas.openxmlformats.org/drawingml/2006/main" prst="rect">
          <a:avLst/>
        </a:prstGeom>
        <a:solidFill xmlns:a="http://schemas.openxmlformats.org/drawingml/2006/main">
          <a:srgbClr val="00B05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C211A004-6FF9-496D-B457-97EC5529AD18}" type="TxLink">
            <a:rPr lang="en-US" sz="1600" b="1" i="0" u="none" strike="noStrike">
              <a:solidFill>
                <a:schemeClr val="bg1"/>
              </a:solidFill>
              <a:latin typeface="Calibri"/>
            </a:rPr>
            <a:pPr algn="ctr"/>
            <a:t> $-   </a:t>
          </a:fld>
          <a:endParaRPr lang="en-US" sz="5400" b="1">
            <a:solidFill>
              <a:schemeClr val="bg1"/>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0.01791</cdr:x>
      <cdr:y>0.18042</cdr:y>
    </cdr:from>
    <cdr:to>
      <cdr:x>0.19226</cdr:x>
      <cdr:y>0.22585</cdr:y>
    </cdr:to>
    <cdr:sp macro="" textlink="'Total Income'!$L$137">
      <cdr:nvSpPr>
        <cdr:cNvPr id="2" name="TextBox 12"/>
        <cdr:cNvSpPr txBox="1"/>
      </cdr:nvSpPr>
      <cdr:spPr>
        <a:xfrm xmlns:a="http://schemas.openxmlformats.org/drawingml/2006/main">
          <a:off x="137562" y="1140779"/>
          <a:ext cx="1339451" cy="287305"/>
        </a:xfrm>
        <a:prstGeom xmlns:a="http://schemas.openxmlformats.org/drawingml/2006/main" prst="rect">
          <a:avLst/>
        </a:prstGeom>
        <a:solidFill xmlns:a="http://schemas.openxmlformats.org/drawingml/2006/main">
          <a:srgbClr val="FF0000"/>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D853C1FC-8C59-4499-9572-C6130EBED41A}" type="TxLink">
            <a:rPr lang="en-US" sz="1600" b="1" i="0" u="none" strike="noStrike">
              <a:solidFill>
                <a:schemeClr val="bg1"/>
              </a:solidFill>
              <a:latin typeface="Calibri"/>
            </a:rPr>
            <a:pPr algn="ctr"/>
            <a:t>#N/A</a:t>
          </a:fld>
          <a:endParaRPr lang="en-US" sz="4000" b="1">
            <a:solidFill>
              <a:schemeClr val="bg1"/>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U70"/>
  <sheetViews>
    <sheetView tabSelected="1" zoomScaleNormal="100" workbookViewId="0">
      <selection activeCell="A4" sqref="A4"/>
    </sheetView>
  </sheetViews>
  <sheetFormatPr defaultColWidth="11.5703125" defaultRowHeight="18.75" x14ac:dyDescent="0.3"/>
  <cols>
    <col min="1" max="1" width="6.28515625" style="417" customWidth="1"/>
    <col min="2" max="2" width="14.85546875" style="417" customWidth="1"/>
    <col min="3" max="3" width="11.5703125" style="417"/>
    <col min="4" max="4" width="12.85546875" style="417" customWidth="1"/>
    <col min="5" max="7" width="11.5703125" style="417"/>
    <col min="8" max="8" width="20.5703125" style="417" customWidth="1"/>
    <col min="9" max="9" width="11.5703125" style="417" customWidth="1"/>
    <col min="10" max="12" width="11.5703125" style="417"/>
    <col min="13" max="13" width="4.140625" style="417" customWidth="1"/>
    <col min="14" max="16384" width="11.5703125" style="417"/>
  </cols>
  <sheetData>
    <row r="1" spans="1:21" s="420" customFormat="1" ht="24" customHeight="1" x14ac:dyDescent="0.25">
      <c r="A1" s="428" t="s">
        <v>329</v>
      </c>
      <c r="B1" s="429"/>
      <c r="C1" s="430"/>
      <c r="D1" s="430"/>
      <c r="E1" s="431"/>
      <c r="F1" s="430"/>
      <c r="G1" s="430"/>
      <c r="H1" s="430"/>
      <c r="I1" s="430"/>
      <c r="J1" s="430"/>
      <c r="K1" s="430"/>
      <c r="L1" s="430"/>
      <c r="M1" s="429"/>
      <c r="N1" s="430"/>
      <c r="P1" s="421"/>
      <c r="T1" s="421"/>
    </row>
    <row r="2" spans="1:21" s="420" customFormat="1" ht="12" customHeight="1" x14ac:dyDescent="0.25">
      <c r="A2" s="426" t="s">
        <v>330</v>
      </c>
      <c r="B2" s="337"/>
      <c r="C2" s="336"/>
      <c r="D2" s="336"/>
      <c r="E2" s="419"/>
      <c r="F2" s="336"/>
      <c r="G2" s="336"/>
      <c r="H2" s="336"/>
      <c r="I2" s="336"/>
      <c r="J2" s="336"/>
      <c r="K2" s="336"/>
      <c r="L2" s="336"/>
      <c r="M2" s="336"/>
      <c r="N2" s="337"/>
      <c r="Q2" s="421"/>
      <c r="U2" s="421"/>
    </row>
    <row r="3" spans="1:21" s="425" customFormat="1" ht="12.75" customHeight="1" x14ac:dyDescent="0.3">
      <c r="A3" s="427" t="s">
        <v>202</v>
      </c>
      <c r="B3" s="422"/>
      <c r="C3" s="423"/>
      <c r="D3" s="423"/>
      <c r="E3" s="424"/>
      <c r="F3" s="423"/>
      <c r="G3" s="423"/>
      <c r="H3" s="423"/>
      <c r="I3" s="423"/>
      <c r="J3" s="423"/>
      <c r="K3" s="423"/>
      <c r="L3" s="423"/>
      <c r="M3" s="423"/>
      <c r="N3" s="422"/>
      <c r="Q3" s="418"/>
      <c r="U3" s="418"/>
    </row>
    <row r="4" spans="1:21" x14ac:dyDescent="0.3">
      <c r="A4" s="415"/>
      <c r="B4" s="414"/>
      <c r="C4" s="415"/>
      <c r="D4" s="415"/>
      <c r="E4" s="416"/>
      <c r="F4" s="415"/>
      <c r="G4" s="415"/>
      <c r="H4" s="415"/>
      <c r="I4" s="415"/>
      <c r="J4" s="415"/>
      <c r="K4" s="415"/>
      <c r="L4" s="415"/>
      <c r="M4" s="415"/>
      <c r="N4" s="414"/>
      <c r="Q4" s="418"/>
      <c r="U4" s="418"/>
    </row>
    <row r="5" spans="1:21" ht="8.25" customHeight="1" x14ac:dyDescent="0.3">
      <c r="A5" s="446"/>
      <c r="B5" s="447"/>
      <c r="C5" s="448"/>
      <c r="D5" s="448"/>
      <c r="E5" s="449"/>
      <c r="F5" s="448"/>
      <c r="G5" s="448"/>
      <c r="H5" s="448"/>
      <c r="I5" s="448"/>
      <c r="J5" s="448"/>
      <c r="K5" s="448"/>
      <c r="L5" s="448"/>
      <c r="M5" s="448"/>
      <c r="N5" s="450"/>
      <c r="Q5" s="418"/>
      <c r="U5" s="418"/>
    </row>
    <row r="6" spans="1:21" ht="19.5" customHeight="1" x14ac:dyDescent="0.3">
      <c r="A6" s="563" t="s">
        <v>312</v>
      </c>
      <c r="B6" s="564"/>
      <c r="C6" s="564"/>
      <c r="D6" s="564"/>
      <c r="E6" s="564"/>
      <c r="F6" s="564"/>
      <c r="G6" s="564"/>
      <c r="H6" s="564"/>
      <c r="I6" s="564"/>
      <c r="J6" s="564"/>
      <c r="K6" s="564"/>
      <c r="L6" s="564"/>
      <c r="M6" s="564"/>
      <c r="N6" s="565"/>
      <c r="Q6" s="418"/>
      <c r="U6" s="418"/>
    </row>
    <row r="7" spans="1:21" ht="22.5" customHeight="1" x14ac:dyDescent="0.3">
      <c r="A7" s="563"/>
      <c r="B7" s="564"/>
      <c r="C7" s="564"/>
      <c r="D7" s="564"/>
      <c r="E7" s="564"/>
      <c r="F7" s="564"/>
      <c r="G7" s="564"/>
      <c r="H7" s="564"/>
      <c r="I7" s="564"/>
      <c r="J7" s="564"/>
      <c r="K7" s="564"/>
      <c r="L7" s="564"/>
      <c r="M7" s="564"/>
      <c r="N7" s="565"/>
      <c r="Q7" s="418"/>
      <c r="U7" s="418"/>
    </row>
    <row r="8" spans="1:21" ht="22.5" customHeight="1" x14ac:dyDescent="0.3">
      <c r="A8" s="563"/>
      <c r="B8" s="564"/>
      <c r="C8" s="564"/>
      <c r="D8" s="564"/>
      <c r="E8" s="564"/>
      <c r="F8" s="564"/>
      <c r="G8" s="564"/>
      <c r="H8" s="564"/>
      <c r="I8" s="564"/>
      <c r="J8" s="564"/>
      <c r="K8" s="564"/>
      <c r="L8" s="564"/>
      <c r="M8" s="564"/>
      <c r="N8" s="565"/>
      <c r="Q8" s="418"/>
      <c r="U8" s="418"/>
    </row>
    <row r="9" spans="1:21" ht="22.5" customHeight="1" x14ac:dyDescent="0.3">
      <c r="A9" s="563"/>
      <c r="B9" s="564"/>
      <c r="C9" s="564"/>
      <c r="D9" s="564"/>
      <c r="E9" s="564"/>
      <c r="F9" s="564"/>
      <c r="G9" s="564"/>
      <c r="H9" s="564"/>
      <c r="I9" s="564"/>
      <c r="J9" s="564"/>
      <c r="K9" s="564"/>
      <c r="L9" s="564"/>
      <c r="M9" s="564"/>
      <c r="N9" s="565"/>
      <c r="Q9" s="418"/>
      <c r="U9" s="418"/>
    </row>
    <row r="10" spans="1:21" ht="22.5" customHeight="1" x14ac:dyDescent="0.3">
      <c r="A10" s="563"/>
      <c r="B10" s="564"/>
      <c r="C10" s="564"/>
      <c r="D10" s="564"/>
      <c r="E10" s="564"/>
      <c r="F10" s="564"/>
      <c r="G10" s="564"/>
      <c r="H10" s="564"/>
      <c r="I10" s="564"/>
      <c r="J10" s="564"/>
      <c r="K10" s="564"/>
      <c r="L10" s="564"/>
      <c r="M10" s="564"/>
      <c r="N10" s="565"/>
      <c r="Q10" s="418"/>
      <c r="U10" s="418"/>
    </row>
    <row r="11" spans="1:21" ht="22.5" customHeight="1" x14ac:dyDescent="0.3">
      <c r="A11" s="563"/>
      <c r="B11" s="564"/>
      <c r="C11" s="564"/>
      <c r="D11" s="564"/>
      <c r="E11" s="564"/>
      <c r="F11" s="564"/>
      <c r="G11" s="564"/>
      <c r="H11" s="564"/>
      <c r="I11" s="564"/>
      <c r="J11" s="564"/>
      <c r="K11" s="564"/>
      <c r="L11" s="564"/>
      <c r="M11" s="564"/>
      <c r="N11" s="565"/>
      <c r="Q11" s="418"/>
      <c r="U11" s="418"/>
    </row>
    <row r="12" spans="1:21" ht="22.5" customHeight="1" x14ac:dyDescent="0.3">
      <c r="A12" s="563"/>
      <c r="B12" s="564"/>
      <c r="C12" s="564"/>
      <c r="D12" s="564"/>
      <c r="E12" s="564"/>
      <c r="F12" s="564"/>
      <c r="G12" s="564"/>
      <c r="H12" s="564"/>
      <c r="I12" s="564"/>
      <c r="J12" s="564"/>
      <c r="K12" s="564"/>
      <c r="L12" s="564"/>
      <c r="M12" s="564"/>
      <c r="N12" s="565"/>
      <c r="Q12" s="418"/>
      <c r="U12" s="418"/>
    </row>
    <row r="13" spans="1:21" ht="22.5" customHeight="1" x14ac:dyDescent="0.3">
      <c r="A13" s="563"/>
      <c r="B13" s="564"/>
      <c r="C13" s="564"/>
      <c r="D13" s="564"/>
      <c r="E13" s="564"/>
      <c r="F13" s="564"/>
      <c r="G13" s="564"/>
      <c r="H13" s="564"/>
      <c r="I13" s="564"/>
      <c r="J13" s="564"/>
      <c r="K13" s="564"/>
      <c r="L13" s="564"/>
      <c r="M13" s="564"/>
      <c r="N13" s="565"/>
      <c r="Q13" s="418"/>
      <c r="U13" s="418"/>
    </row>
    <row r="14" spans="1:21" ht="22.5" customHeight="1" x14ac:dyDescent="0.3">
      <c r="A14" s="563"/>
      <c r="B14" s="564"/>
      <c r="C14" s="564"/>
      <c r="D14" s="564"/>
      <c r="E14" s="564"/>
      <c r="F14" s="564"/>
      <c r="G14" s="564"/>
      <c r="H14" s="564"/>
      <c r="I14" s="564"/>
      <c r="J14" s="564"/>
      <c r="K14" s="564"/>
      <c r="L14" s="564"/>
      <c r="M14" s="564"/>
      <c r="N14" s="565"/>
      <c r="Q14" s="418"/>
      <c r="U14" s="418"/>
    </row>
    <row r="15" spans="1:21" ht="22.5" customHeight="1" x14ac:dyDescent="0.3">
      <c r="A15" s="563"/>
      <c r="B15" s="564"/>
      <c r="C15" s="564"/>
      <c r="D15" s="564"/>
      <c r="E15" s="564"/>
      <c r="F15" s="564"/>
      <c r="G15" s="564"/>
      <c r="H15" s="564"/>
      <c r="I15" s="564"/>
      <c r="J15" s="564"/>
      <c r="K15" s="564"/>
      <c r="L15" s="564"/>
      <c r="M15" s="564"/>
      <c r="N15" s="565"/>
      <c r="Q15" s="418"/>
      <c r="U15" s="418"/>
    </row>
    <row r="16" spans="1:21" ht="22.5" customHeight="1" x14ac:dyDescent="0.3">
      <c r="A16" s="563"/>
      <c r="B16" s="564"/>
      <c r="C16" s="564"/>
      <c r="D16" s="564"/>
      <c r="E16" s="564"/>
      <c r="F16" s="564"/>
      <c r="G16" s="564"/>
      <c r="H16" s="564"/>
      <c r="I16" s="564"/>
      <c r="J16" s="564"/>
      <c r="K16" s="564"/>
      <c r="L16" s="564"/>
      <c r="M16" s="564"/>
      <c r="N16" s="565"/>
      <c r="Q16" s="418"/>
      <c r="U16" s="418"/>
    </row>
    <row r="17" spans="1:21" ht="22.5" customHeight="1" x14ac:dyDescent="0.3">
      <c r="A17" s="563"/>
      <c r="B17" s="564"/>
      <c r="C17" s="564"/>
      <c r="D17" s="564"/>
      <c r="E17" s="564"/>
      <c r="F17" s="564"/>
      <c r="G17" s="564"/>
      <c r="H17" s="564"/>
      <c r="I17" s="564"/>
      <c r="J17" s="564"/>
      <c r="K17" s="564"/>
      <c r="L17" s="564"/>
      <c r="M17" s="564"/>
      <c r="N17" s="565"/>
      <c r="Q17" s="418"/>
      <c r="U17" s="418"/>
    </row>
    <row r="18" spans="1:21" ht="38.25" customHeight="1" x14ac:dyDescent="0.3">
      <c r="A18" s="563"/>
      <c r="B18" s="564"/>
      <c r="C18" s="564"/>
      <c r="D18" s="564"/>
      <c r="E18" s="564"/>
      <c r="F18" s="564"/>
      <c r="G18" s="564"/>
      <c r="H18" s="564"/>
      <c r="I18" s="564"/>
      <c r="J18" s="564"/>
      <c r="K18" s="564"/>
      <c r="L18" s="564"/>
      <c r="M18" s="564"/>
      <c r="N18" s="565"/>
      <c r="Q18" s="418"/>
      <c r="U18" s="418"/>
    </row>
    <row r="19" spans="1:21" ht="9.75" customHeight="1" x14ac:dyDescent="0.3">
      <c r="A19" s="451"/>
      <c r="B19" s="452"/>
      <c r="C19" s="452"/>
      <c r="D19" s="452"/>
      <c r="E19" s="452"/>
      <c r="F19" s="452"/>
      <c r="G19" s="452"/>
      <c r="H19" s="452"/>
      <c r="I19" s="452"/>
      <c r="J19" s="452"/>
      <c r="K19" s="452"/>
      <c r="L19" s="452"/>
      <c r="M19" s="452"/>
      <c r="N19" s="453"/>
    </row>
    <row r="20" spans="1:21" s="413" customFormat="1" x14ac:dyDescent="0.3">
      <c r="A20" s="454" t="s">
        <v>281</v>
      </c>
      <c r="B20" s="455"/>
      <c r="C20" s="455"/>
      <c r="D20" s="455"/>
      <c r="E20" s="455"/>
      <c r="F20" s="455"/>
      <c r="G20" s="455"/>
      <c r="H20" s="455"/>
      <c r="I20" s="455"/>
      <c r="J20" s="455"/>
      <c r="K20" s="455"/>
      <c r="L20" s="455"/>
      <c r="M20" s="455"/>
      <c r="N20" s="456"/>
    </row>
    <row r="21" spans="1:21" s="413" customFormat="1" ht="15.75" x14ac:dyDescent="0.25">
      <c r="A21" s="457"/>
      <c r="B21" s="455"/>
      <c r="C21" s="455"/>
      <c r="D21" s="455"/>
      <c r="E21" s="455"/>
      <c r="F21" s="455"/>
      <c r="G21" s="455"/>
      <c r="H21" s="455"/>
      <c r="I21" s="455"/>
      <c r="J21" s="455"/>
      <c r="K21" s="455"/>
      <c r="L21" s="455"/>
      <c r="M21" s="455"/>
      <c r="N21" s="456"/>
    </row>
    <row r="22" spans="1:21" s="413" customFormat="1" ht="18.75" customHeight="1" x14ac:dyDescent="0.3">
      <c r="A22" s="457"/>
      <c r="B22" s="458" t="s">
        <v>282</v>
      </c>
      <c r="C22" s="455"/>
      <c r="D22" s="455"/>
      <c r="E22" s="569" t="s">
        <v>283</v>
      </c>
      <c r="F22" s="569"/>
      <c r="G22" s="569"/>
      <c r="H22" s="569"/>
      <c r="I22" s="569"/>
      <c r="J22" s="569"/>
      <c r="K22" s="569"/>
      <c r="L22" s="455"/>
      <c r="M22" s="455"/>
      <c r="N22" s="456"/>
    </row>
    <row r="23" spans="1:21" s="413" customFormat="1" x14ac:dyDescent="0.3">
      <c r="A23" s="457"/>
      <c r="B23" s="452"/>
      <c r="C23" s="455"/>
      <c r="D23" s="455"/>
      <c r="E23" s="569"/>
      <c r="F23" s="569"/>
      <c r="G23" s="569"/>
      <c r="H23" s="569"/>
      <c r="I23" s="569"/>
      <c r="J23" s="569"/>
      <c r="K23" s="569"/>
      <c r="L23" s="455"/>
      <c r="M23" s="455"/>
      <c r="N23" s="456"/>
    </row>
    <row r="24" spans="1:21" s="413" customFormat="1" x14ac:dyDescent="0.3">
      <c r="A24" s="457"/>
      <c r="B24" s="452"/>
      <c r="C24" s="455"/>
      <c r="D24" s="455"/>
      <c r="E24" s="455"/>
      <c r="F24" s="455"/>
      <c r="G24" s="455"/>
      <c r="H24" s="455"/>
      <c r="I24" s="455"/>
      <c r="J24" s="455"/>
      <c r="K24" s="455"/>
      <c r="L24" s="455"/>
      <c r="M24" s="455"/>
      <c r="N24" s="456"/>
    </row>
    <row r="25" spans="1:21" s="413" customFormat="1" ht="18.75" customHeight="1" x14ac:dyDescent="0.3">
      <c r="A25" s="457"/>
      <c r="B25" s="458" t="s">
        <v>284</v>
      </c>
      <c r="C25" s="455"/>
      <c r="D25" s="455"/>
      <c r="E25" s="562" t="s">
        <v>313</v>
      </c>
      <c r="F25" s="562"/>
      <c r="G25" s="562"/>
      <c r="H25" s="562"/>
      <c r="I25" s="562"/>
      <c r="J25" s="562"/>
      <c r="K25" s="562"/>
      <c r="L25" s="455"/>
      <c r="M25" s="455"/>
      <c r="N25" s="456"/>
    </row>
    <row r="26" spans="1:21" s="413" customFormat="1" x14ac:dyDescent="0.3">
      <c r="A26" s="457"/>
      <c r="B26" s="452"/>
      <c r="C26" s="455"/>
      <c r="D26" s="455"/>
      <c r="E26" s="562"/>
      <c r="F26" s="562"/>
      <c r="G26" s="562"/>
      <c r="H26" s="562"/>
      <c r="I26" s="562"/>
      <c r="J26" s="562"/>
      <c r="K26" s="562"/>
      <c r="L26" s="455"/>
      <c r="M26" s="455"/>
      <c r="N26" s="456"/>
    </row>
    <row r="27" spans="1:21" s="413" customFormat="1" x14ac:dyDescent="0.3">
      <c r="A27" s="457"/>
      <c r="B27" s="452"/>
      <c r="C27" s="455"/>
      <c r="D27" s="455"/>
      <c r="E27" s="455"/>
      <c r="F27" s="455"/>
      <c r="G27" s="455"/>
      <c r="H27" s="455"/>
      <c r="I27" s="455"/>
      <c r="J27" s="455"/>
      <c r="K27" s="455"/>
      <c r="L27" s="455"/>
      <c r="M27" s="455"/>
      <c r="N27" s="456"/>
    </row>
    <row r="28" spans="1:21" s="413" customFormat="1" ht="18.75" customHeight="1" x14ac:dyDescent="0.3">
      <c r="A28" s="457"/>
      <c r="B28" s="458" t="s">
        <v>285</v>
      </c>
      <c r="C28" s="455"/>
      <c r="D28" s="455"/>
      <c r="E28" s="569" t="s">
        <v>298</v>
      </c>
      <c r="F28" s="569"/>
      <c r="G28" s="569"/>
      <c r="H28" s="569"/>
      <c r="I28" s="569"/>
      <c r="J28" s="569"/>
      <c r="K28" s="569"/>
      <c r="L28" s="455"/>
      <c r="M28" s="455"/>
      <c r="N28" s="456"/>
    </row>
    <row r="29" spans="1:21" s="413" customFormat="1" x14ac:dyDescent="0.3">
      <c r="A29" s="457"/>
      <c r="B29" s="452"/>
      <c r="C29" s="455"/>
      <c r="D29" s="455"/>
      <c r="E29" s="569"/>
      <c r="F29" s="569"/>
      <c r="G29" s="569"/>
      <c r="H29" s="569"/>
      <c r="I29" s="569"/>
      <c r="J29" s="569"/>
      <c r="K29" s="569"/>
      <c r="L29" s="455"/>
      <c r="M29" s="455"/>
      <c r="N29" s="456"/>
    </row>
    <row r="30" spans="1:21" s="413" customFormat="1" x14ac:dyDescent="0.3">
      <c r="A30" s="457"/>
      <c r="B30" s="452"/>
      <c r="C30" s="455"/>
      <c r="D30" s="455"/>
      <c r="E30" s="459"/>
      <c r="F30" s="459"/>
      <c r="G30" s="459"/>
      <c r="H30" s="459"/>
      <c r="I30" s="459"/>
      <c r="J30" s="459"/>
      <c r="K30" s="455"/>
      <c r="L30" s="455"/>
      <c r="M30" s="455"/>
      <c r="N30" s="456"/>
    </row>
    <row r="31" spans="1:21" s="413" customFormat="1" x14ac:dyDescent="0.3">
      <c r="A31" s="457"/>
      <c r="B31" s="458" t="s">
        <v>286</v>
      </c>
      <c r="C31" s="455"/>
      <c r="D31" s="455"/>
      <c r="E31" s="562" t="s">
        <v>314</v>
      </c>
      <c r="F31" s="562"/>
      <c r="G31" s="562"/>
      <c r="H31" s="562"/>
      <c r="I31" s="562"/>
      <c r="J31" s="562"/>
      <c r="K31" s="562"/>
      <c r="L31" s="455"/>
      <c r="M31" s="455"/>
      <c r="N31" s="456"/>
    </row>
    <row r="32" spans="1:21" s="413" customFormat="1" x14ac:dyDescent="0.3">
      <c r="A32" s="457"/>
      <c r="B32" s="452"/>
      <c r="C32" s="455"/>
      <c r="D32" s="455"/>
      <c r="E32" s="460"/>
      <c r="F32" s="460"/>
      <c r="G32" s="460"/>
      <c r="H32" s="460"/>
      <c r="I32" s="460"/>
      <c r="J32" s="460"/>
      <c r="K32" s="455"/>
      <c r="L32" s="455"/>
      <c r="M32" s="455"/>
      <c r="N32" s="456"/>
    </row>
    <row r="33" spans="1:14" s="413" customFormat="1" x14ac:dyDescent="0.3">
      <c r="A33" s="457"/>
      <c r="B33" s="458" t="s">
        <v>288</v>
      </c>
      <c r="C33" s="455"/>
      <c r="D33" s="455"/>
      <c r="E33" s="562" t="s">
        <v>287</v>
      </c>
      <c r="F33" s="562"/>
      <c r="G33" s="562"/>
      <c r="H33" s="562"/>
      <c r="I33" s="562"/>
      <c r="J33" s="562"/>
      <c r="K33" s="562"/>
      <c r="L33" s="455"/>
      <c r="M33" s="455"/>
      <c r="N33" s="456"/>
    </row>
    <row r="34" spans="1:14" s="413" customFormat="1" x14ac:dyDescent="0.3">
      <c r="A34" s="457"/>
      <c r="B34" s="452"/>
      <c r="C34" s="455"/>
      <c r="D34" s="455"/>
      <c r="E34" s="562"/>
      <c r="F34" s="562"/>
      <c r="G34" s="562"/>
      <c r="H34" s="562"/>
      <c r="I34" s="562"/>
      <c r="J34" s="562"/>
      <c r="K34" s="562"/>
      <c r="L34" s="455"/>
      <c r="M34" s="455"/>
      <c r="N34" s="456"/>
    </row>
    <row r="35" spans="1:14" s="413" customFormat="1" x14ac:dyDescent="0.3">
      <c r="A35" s="457"/>
      <c r="B35" s="452"/>
      <c r="C35" s="455"/>
      <c r="D35" s="455"/>
      <c r="E35" s="460"/>
      <c r="F35" s="460"/>
      <c r="G35" s="460"/>
      <c r="H35" s="460"/>
      <c r="I35" s="460"/>
      <c r="J35" s="460"/>
      <c r="K35" s="455"/>
      <c r="L35" s="455"/>
      <c r="M35" s="455"/>
      <c r="N35" s="456"/>
    </row>
    <row r="36" spans="1:14" s="413" customFormat="1" ht="18.75" customHeight="1" x14ac:dyDescent="0.3">
      <c r="A36" s="457"/>
      <c r="B36" s="458" t="s">
        <v>289</v>
      </c>
      <c r="C36" s="455"/>
      <c r="D36" s="455"/>
      <c r="E36" s="562" t="s">
        <v>316</v>
      </c>
      <c r="F36" s="562"/>
      <c r="G36" s="562"/>
      <c r="H36" s="562"/>
      <c r="I36" s="562"/>
      <c r="J36" s="562"/>
      <c r="K36" s="562"/>
      <c r="L36" s="455"/>
      <c r="M36" s="455"/>
      <c r="N36" s="456"/>
    </row>
    <row r="37" spans="1:14" s="413" customFormat="1" x14ac:dyDescent="0.3">
      <c r="A37" s="457"/>
      <c r="B37" s="452"/>
      <c r="C37" s="455"/>
      <c r="D37" s="455"/>
      <c r="E37" s="562"/>
      <c r="F37" s="562"/>
      <c r="G37" s="562"/>
      <c r="H37" s="562"/>
      <c r="I37" s="562"/>
      <c r="J37" s="562"/>
      <c r="K37" s="562"/>
      <c r="L37" s="455"/>
      <c r="M37" s="455"/>
      <c r="N37" s="456"/>
    </row>
    <row r="38" spans="1:14" s="413" customFormat="1" x14ac:dyDescent="0.3">
      <c r="A38" s="457"/>
      <c r="B38" s="452"/>
      <c r="C38" s="455"/>
      <c r="D38" s="455"/>
      <c r="E38" s="562"/>
      <c r="F38" s="562"/>
      <c r="G38" s="562"/>
      <c r="H38" s="562"/>
      <c r="I38" s="562"/>
      <c r="J38" s="562"/>
      <c r="K38" s="562"/>
      <c r="L38" s="455"/>
      <c r="M38" s="455"/>
      <c r="N38" s="456"/>
    </row>
    <row r="39" spans="1:14" s="413" customFormat="1" x14ac:dyDescent="0.3">
      <c r="A39" s="457"/>
      <c r="B39" s="452"/>
      <c r="C39" s="455"/>
      <c r="D39" s="455"/>
      <c r="E39" s="460"/>
      <c r="F39" s="460"/>
      <c r="G39" s="460"/>
      <c r="H39" s="460"/>
      <c r="I39" s="460"/>
      <c r="J39" s="460"/>
      <c r="K39" s="455"/>
      <c r="L39" s="455"/>
      <c r="M39" s="455"/>
      <c r="N39" s="456"/>
    </row>
    <row r="40" spans="1:14" s="413" customFormat="1" x14ac:dyDescent="0.3">
      <c r="A40" s="457"/>
      <c r="B40" s="458" t="s">
        <v>290</v>
      </c>
      <c r="C40" s="455"/>
      <c r="D40" s="455"/>
      <c r="E40" s="562" t="s">
        <v>315</v>
      </c>
      <c r="F40" s="562"/>
      <c r="G40" s="562"/>
      <c r="H40" s="562"/>
      <c r="I40" s="562"/>
      <c r="J40" s="562"/>
      <c r="K40" s="562"/>
      <c r="L40" s="455"/>
      <c r="M40" s="455"/>
      <c r="N40" s="456"/>
    </row>
    <row r="41" spans="1:14" s="413" customFormat="1" x14ac:dyDescent="0.3">
      <c r="A41" s="457"/>
      <c r="B41" s="452"/>
      <c r="C41" s="455"/>
      <c r="D41" s="455"/>
      <c r="E41" s="562"/>
      <c r="F41" s="562"/>
      <c r="G41" s="562"/>
      <c r="H41" s="562"/>
      <c r="I41" s="562"/>
      <c r="J41" s="562"/>
      <c r="K41" s="562"/>
      <c r="L41" s="455"/>
      <c r="M41" s="455"/>
      <c r="N41" s="456"/>
    </row>
    <row r="42" spans="1:14" s="413" customFormat="1" x14ac:dyDescent="0.3">
      <c r="A42" s="457"/>
      <c r="B42" s="452"/>
      <c r="C42" s="455"/>
      <c r="D42" s="455"/>
      <c r="E42" s="562"/>
      <c r="F42" s="562"/>
      <c r="G42" s="562"/>
      <c r="H42" s="562"/>
      <c r="I42" s="562"/>
      <c r="J42" s="562"/>
      <c r="K42" s="562"/>
      <c r="L42" s="455"/>
      <c r="M42" s="455"/>
      <c r="N42" s="456"/>
    </row>
    <row r="43" spans="1:14" s="413" customFormat="1" x14ac:dyDescent="0.3">
      <c r="A43" s="457"/>
      <c r="B43" s="452"/>
      <c r="C43" s="455"/>
      <c r="D43" s="455"/>
      <c r="E43" s="460"/>
      <c r="F43" s="460"/>
      <c r="G43" s="460"/>
      <c r="H43" s="460"/>
      <c r="I43" s="460"/>
      <c r="J43" s="460"/>
      <c r="K43" s="455"/>
      <c r="L43" s="455"/>
      <c r="M43" s="455"/>
      <c r="N43" s="456"/>
    </row>
    <row r="44" spans="1:14" s="413" customFormat="1" ht="18.75" customHeight="1" x14ac:dyDescent="0.3">
      <c r="A44" s="457"/>
      <c r="B44" s="458" t="s">
        <v>291</v>
      </c>
      <c r="C44" s="455"/>
      <c r="D44" s="455"/>
      <c r="E44" s="562" t="s">
        <v>299</v>
      </c>
      <c r="F44" s="562"/>
      <c r="G44" s="562"/>
      <c r="H44" s="562"/>
      <c r="I44" s="562"/>
      <c r="J44" s="562"/>
      <c r="K44" s="562"/>
      <c r="L44" s="455"/>
      <c r="M44" s="455"/>
      <c r="N44" s="456"/>
    </row>
    <row r="45" spans="1:14" s="413" customFormat="1" x14ac:dyDescent="0.3">
      <c r="A45" s="457"/>
      <c r="B45" s="452"/>
      <c r="C45" s="455"/>
      <c r="D45" s="455"/>
      <c r="E45" s="562"/>
      <c r="F45" s="562"/>
      <c r="G45" s="562"/>
      <c r="H45" s="562"/>
      <c r="I45" s="562"/>
      <c r="J45" s="562"/>
      <c r="K45" s="562"/>
      <c r="L45" s="455"/>
      <c r="M45" s="455"/>
      <c r="N45" s="456"/>
    </row>
    <row r="46" spans="1:14" s="413" customFormat="1" ht="15.75" x14ac:dyDescent="0.25">
      <c r="A46" s="457"/>
      <c r="B46" s="455"/>
      <c r="C46" s="455"/>
      <c r="D46" s="455"/>
      <c r="E46" s="562"/>
      <c r="F46" s="562"/>
      <c r="G46" s="562"/>
      <c r="H46" s="562"/>
      <c r="I46" s="562"/>
      <c r="J46" s="562"/>
      <c r="K46" s="562"/>
      <c r="L46" s="455"/>
      <c r="M46" s="455"/>
      <c r="N46" s="456"/>
    </row>
    <row r="47" spans="1:14" s="413" customFormat="1" ht="15.75" x14ac:dyDescent="0.25">
      <c r="A47" s="457"/>
      <c r="B47" s="455"/>
      <c r="C47" s="455"/>
      <c r="D47" s="455"/>
      <c r="E47" s="562"/>
      <c r="F47" s="562"/>
      <c r="G47" s="562"/>
      <c r="H47" s="562"/>
      <c r="I47" s="562"/>
      <c r="J47" s="562"/>
      <c r="K47" s="562"/>
      <c r="L47" s="455"/>
      <c r="M47" s="455"/>
      <c r="N47" s="456"/>
    </row>
    <row r="48" spans="1:14" x14ac:dyDescent="0.3">
      <c r="A48" s="563" t="s">
        <v>311</v>
      </c>
      <c r="B48" s="564"/>
      <c r="C48" s="564"/>
      <c r="D48" s="564"/>
      <c r="E48" s="564"/>
      <c r="F48" s="564"/>
      <c r="G48" s="564"/>
      <c r="H48" s="564"/>
      <c r="I48" s="564"/>
      <c r="J48" s="564"/>
      <c r="K48" s="564"/>
      <c r="L48" s="564"/>
      <c r="M48" s="564"/>
      <c r="N48" s="565"/>
    </row>
    <row r="49" spans="1:14" x14ac:dyDescent="0.3">
      <c r="A49" s="563"/>
      <c r="B49" s="564"/>
      <c r="C49" s="564"/>
      <c r="D49" s="564"/>
      <c r="E49" s="564"/>
      <c r="F49" s="564"/>
      <c r="G49" s="564"/>
      <c r="H49" s="564"/>
      <c r="I49" s="564"/>
      <c r="J49" s="564"/>
      <c r="K49" s="564"/>
      <c r="L49" s="564"/>
      <c r="M49" s="564"/>
      <c r="N49" s="565"/>
    </row>
    <row r="50" spans="1:14" x14ac:dyDescent="0.3">
      <c r="A50" s="563"/>
      <c r="B50" s="564"/>
      <c r="C50" s="564"/>
      <c r="D50" s="564"/>
      <c r="E50" s="564"/>
      <c r="F50" s="564"/>
      <c r="G50" s="564"/>
      <c r="H50" s="564"/>
      <c r="I50" s="564"/>
      <c r="J50" s="564"/>
      <c r="K50" s="564"/>
      <c r="L50" s="564"/>
      <c r="M50" s="564"/>
      <c r="N50" s="565"/>
    </row>
    <row r="51" spans="1:14" x14ac:dyDescent="0.3">
      <c r="A51" s="563"/>
      <c r="B51" s="564"/>
      <c r="C51" s="564"/>
      <c r="D51" s="564"/>
      <c r="E51" s="564"/>
      <c r="F51" s="564"/>
      <c r="G51" s="564"/>
      <c r="H51" s="564"/>
      <c r="I51" s="564"/>
      <c r="J51" s="564"/>
      <c r="K51" s="564"/>
      <c r="L51" s="564"/>
      <c r="M51" s="564"/>
      <c r="N51" s="565"/>
    </row>
    <row r="52" spans="1:14" x14ac:dyDescent="0.3">
      <c r="A52" s="563"/>
      <c r="B52" s="564"/>
      <c r="C52" s="564"/>
      <c r="D52" s="564"/>
      <c r="E52" s="564"/>
      <c r="F52" s="564"/>
      <c r="G52" s="564"/>
      <c r="H52" s="564"/>
      <c r="I52" s="564"/>
      <c r="J52" s="564"/>
      <c r="K52" s="564"/>
      <c r="L52" s="564"/>
      <c r="M52" s="564"/>
      <c r="N52" s="565"/>
    </row>
    <row r="53" spans="1:14" x14ac:dyDescent="0.3">
      <c r="A53" s="563"/>
      <c r="B53" s="564"/>
      <c r="C53" s="564"/>
      <c r="D53" s="564"/>
      <c r="E53" s="564"/>
      <c r="F53" s="564"/>
      <c r="G53" s="564"/>
      <c r="H53" s="564"/>
      <c r="I53" s="564"/>
      <c r="J53" s="564"/>
      <c r="K53" s="564"/>
      <c r="L53" s="564"/>
      <c r="M53" s="564"/>
      <c r="N53" s="565"/>
    </row>
    <row r="54" spans="1:14" x14ac:dyDescent="0.3">
      <c r="A54" s="563"/>
      <c r="B54" s="564"/>
      <c r="C54" s="564"/>
      <c r="D54" s="564"/>
      <c r="E54" s="564"/>
      <c r="F54" s="564"/>
      <c r="G54" s="564"/>
      <c r="H54" s="564"/>
      <c r="I54" s="564"/>
      <c r="J54" s="564"/>
      <c r="K54" s="564"/>
      <c r="L54" s="564"/>
      <c r="M54" s="564"/>
      <c r="N54" s="565"/>
    </row>
    <row r="55" spans="1:14" x14ac:dyDescent="0.3">
      <c r="A55" s="563"/>
      <c r="B55" s="564"/>
      <c r="C55" s="564"/>
      <c r="D55" s="564"/>
      <c r="E55" s="564"/>
      <c r="F55" s="564"/>
      <c r="G55" s="564"/>
      <c r="H55" s="564"/>
      <c r="I55" s="564"/>
      <c r="J55" s="564"/>
      <c r="K55" s="564"/>
      <c r="L55" s="564"/>
      <c r="M55" s="564"/>
      <c r="N55" s="565"/>
    </row>
    <row r="56" spans="1:14" x14ac:dyDescent="0.3">
      <c r="A56" s="563"/>
      <c r="B56" s="564"/>
      <c r="C56" s="564"/>
      <c r="D56" s="564"/>
      <c r="E56" s="564"/>
      <c r="F56" s="564"/>
      <c r="G56" s="564"/>
      <c r="H56" s="564"/>
      <c r="I56" s="564"/>
      <c r="J56" s="564"/>
      <c r="K56" s="564"/>
      <c r="L56" s="564"/>
      <c r="M56" s="564"/>
      <c r="N56" s="565"/>
    </row>
    <row r="57" spans="1:14" x14ac:dyDescent="0.3">
      <c r="A57" s="563"/>
      <c r="B57" s="564"/>
      <c r="C57" s="564"/>
      <c r="D57" s="564"/>
      <c r="E57" s="564"/>
      <c r="F57" s="564"/>
      <c r="G57" s="564"/>
      <c r="H57" s="564"/>
      <c r="I57" s="564"/>
      <c r="J57" s="564"/>
      <c r="K57" s="564"/>
      <c r="L57" s="564"/>
      <c r="M57" s="564"/>
      <c r="N57" s="565"/>
    </row>
    <row r="58" spans="1:14" x14ac:dyDescent="0.3">
      <c r="A58" s="563"/>
      <c r="B58" s="564"/>
      <c r="C58" s="564"/>
      <c r="D58" s="564"/>
      <c r="E58" s="564"/>
      <c r="F58" s="564"/>
      <c r="G58" s="564"/>
      <c r="H58" s="564"/>
      <c r="I58" s="564"/>
      <c r="J58" s="564"/>
      <c r="K58" s="564"/>
      <c r="L58" s="564"/>
      <c r="M58" s="564"/>
      <c r="N58" s="565"/>
    </row>
    <row r="59" spans="1:14" x14ac:dyDescent="0.3">
      <c r="A59" s="563"/>
      <c r="B59" s="564"/>
      <c r="C59" s="564"/>
      <c r="D59" s="564"/>
      <c r="E59" s="564"/>
      <c r="F59" s="564"/>
      <c r="G59" s="564"/>
      <c r="H59" s="564"/>
      <c r="I59" s="564"/>
      <c r="J59" s="564"/>
      <c r="K59" s="564"/>
      <c r="L59" s="564"/>
      <c r="M59" s="564"/>
      <c r="N59" s="565"/>
    </row>
    <row r="60" spans="1:14" x14ac:dyDescent="0.3">
      <c r="A60" s="563"/>
      <c r="B60" s="564"/>
      <c r="C60" s="564"/>
      <c r="D60" s="564"/>
      <c r="E60" s="564"/>
      <c r="F60" s="564"/>
      <c r="G60" s="564"/>
      <c r="H60" s="564"/>
      <c r="I60" s="564"/>
      <c r="J60" s="564"/>
      <c r="K60" s="564"/>
      <c r="L60" s="564"/>
      <c r="M60" s="564"/>
      <c r="N60" s="565"/>
    </row>
    <row r="61" spans="1:14" x14ac:dyDescent="0.3">
      <c r="A61" s="563"/>
      <c r="B61" s="564"/>
      <c r="C61" s="564"/>
      <c r="D61" s="564"/>
      <c r="E61" s="564"/>
      <c r="F61" s="564"/>
      <c r="G61" s="564"/>
      <c r="H61" s="564"/>
      <c r="I61" s="564"/>
      <c r="J61" s="564"/>
      <c r="K61" s="564"/>
      <c r="L61" s="564"/>
      <c r="M61" s="564"/>
      <c r="N61" s="565"/>
    </row>
    <row r="62" spans="1:14" x14ac:dyDescent="0.3">
      <c r="A62" s="563"/>
      <c r="B62" s="564"/>
      <c r="C62" s="564"/>
      <c r="D62" s="564"/>
      <c r="E62" s="564"/>
      <c r="F62" s="564"/>
      <c r="G62" s="564"/>
      <c r="H62" s="564"/>
      <c r="I62" s="564"/>
      <c r="J62" s="564"/>
      <c r="K62" s="564"/>
      <c r="L62" s="564"/>
      <c r="M62" s="564"/>
      <c r="N62" s="565"/>
    </row>
    <row r="63" spans="1:14" x14ac:dyDescent="0.3">
      <c r="A63" s="563"/>
      <c r="B63" s="564"/>
      <c r="C63" s="564"/>
      <c r="D63" s="564"/>
      <c r="E63" s="564"/>
      <c r="F63" s="564"/>
      <c r="G63" s="564"/>
      <c r="H63" s="564"/>
      <c r="I63" s="564"/>
      <c r="J63" s="564"/>
      <c r="K63" s="564"/>
      <c r="L63" s="564"/>
      <c r="M63" s="564"/>
      <c r="N63" s="565"/>
    </row>
    <row r="64" spans="1:14" x14ac:dyDescent="0.3">
      <c r="A64" s="563"/>
      <c r="B64" s="564"/>
      <c r="C64" s="564"/>
      <c r="D64" s="564"/>
      <c r="E64" s="564"/>
      <c r="F64" s="564"/>
      <c r="G64" s="564"/>
      <c r="H64" s="564"/>
      <c r="I64" s="564"/>
      <c r="J64" s="564"/>
      <c r="K64" s="564"/>
      <c r="L64" s="564"/>
      <c r="M64" s="564"/>
      <c r="N64" s="565"/>
    </row>
    <row r="65" spans="1:14" x14ac:dyDescent="0.3">
      <c r="A65" s="563"/>
      <c r="B65" s="564"/>
      <c r="C65" s="564"/>
      <c r="D65" s="564"/>
      <c r="E65" s="564"/>
      <c r="F65" s="564"/>
      <c r="G65" s="564"/>
      <c r="H65" s="564"/>
      <c r="I65" s="564"/>
      <c r="J65" s="564"/>
      <c r="K65" s="564"/>
      <c r="L65" s="564"/>
      <c r="M65" s="564"/>
      <c r="N65" s="565"/>
    </row>
    <row r="66" spans="1:14" x14ac:dyDescent="0.3">
      <c r="A66" s="563"/>
      <c r="B66" s="564"/>
      <c r="C66" s="564"/>
      <c r="D66" s="564"/>
      <c r="E66" s="564"/>
      <c r="F66" s="564"/>
      <c r="G66" s="564"/>
      <c r="H66" s="564"/>
      <c r="I66" s="564"/>
      <c r="J66" s="564"/>
      <c r="K66" s="564"/>
      <c r="L66" s="564"/>
      <c r="M66" s="564"/>
      <c r="N66" s="565"/>
    </row>
    <row r="67" spans="1:14" x14ac:dyDescent="0.3">
      <c r="A67" s="563"/>
      <c r="B67" s="564"/>
      <c r="C67" s="564"/>
      <c r="D67" s="564"/>
      <c r="E67" s="564"/>
      <c r="F67" s="564"/>
      <c r="G67" s="564"/>
      <c r="H67" s="564"/>
      <c r="I67" s="564"/>
      <c r="J67" s="564"/>
      <c r="K67" s="564"/>
      <c r="L67" s="564"/>
      <c r="M67" s="564"/>
      <c r="N67" s="565"/>
    </row>
    <row r="68" spans="1:14" x14ac:dyDescent="0.3">
      <c r="A68" s="563"/>
      <c r="B68" s="564"/>
      <c r="C68" s="564"/>
      <c r="D68" s="564"/>
      <c r="E68" s="564"/>
      <c r="F68" s="564"/>
      <c r="G68" s="564"/>
      <c r="H68" s="564"/>
      <c r="I68" s="564"/>
      <c r="J68" s="564"/>
      <c r="K68" s="564"/>
      <c r="L68" s="564"/>
      <c r="M68" s="564"/>
      <c r="N68" s="565"/>
    </row>
    <row r="69" spans="1:14" x14ac:dyDescent="0.3">
      <c r="A69" s="563"/>
      <c r="B69" s="564"/>
      <c r="C69" s="564"/>
      <c r="D69" s="564"/>
      <c r="E69" s="564"/>
      <c r="F69" s="564"/>
      <c r="G69" s="564"/>
      <c r="H69" s="564"/>
      <c r="I69" s="564"/>
      <c r="J69" s="564"/>
      <c r="K69" s="564"/>
      <c r="L69" s="564"/>
      <c r="M69" s="564"/>
      <c r="N69" s="565"/>
    </row>
    <row r="70" spans="1:14" ht="9" customHeight="1" x14ac:dyDescent="0.3">
      <c r="A70" s="566"/>
      <c r="B70" s="567"/>
      <c r="C70" s="567"/>
      <c r="D70" s="567"/>
      <c r="E70" s="567"/>
      <c r="F70" s="567"/>
      <c r="G70" s="567"/>
      <c r="H70" s="567"/>
      <c r="I70" s="567"/>
      <c r="J70" s="567"/>
      <c r="K70" s="567"/>
      <c r="L70" s="567"/>
      <c r="M70" s="567"/>
      <c r="N70" s="568"/>
    </row>
  </sheetData>
  <sheetProtection algorithmName="SHA-512" hashValue="0bvCfQ92TB6diEGe+ySlvBpAEbA8Qx/5rkTXGO7wP+frfDISaBt+O0WTzkjA/QC1eLosO1iAPkH93pEY2eq/yg==" saltValue="CWPIgdIL/cupYsznYShaHw==" spinCount="100000" sheet="1" objects="1" scenarios="1" selectLockedCells="1"/>
  <mergeCells count="10">
    <mergeCell ref="E44:K47"/>
    <mergeCell ref="A6:N18"/>
    <mergeCell ref="A48:N70"/>
    <mergeCell ref="E22:K23"/>
    <mergeCell ref="E25:K26"/>
    <mergeCell ref="E28:K29"/>
    <mergeCell ref="E31:K31"/>
    <mergeCell ref="E33:K34"/>
    <mergeCell ref="E36:K38"/>
    <mergeCell ref="E40:K42"/>
  </mergeCells>
  <printOptions horizontalCentered="1"/>
  <pageMargins left="0.5" right="0.5" top="0.5" bottom="0.5" header="0.3" footer="0.3"/>
  <pageSetup scale="55" orientation="portrait" r:id="rId1"/>
  <headerFooter>
    <oddFooter>&amp;L&amp;F; &amp;A&amp;RPrinted on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W163"/>
  <sheetViews>
    <sheetView zoomScale="75" zoomScaleNormal="75" workbookViewId="0">
      <selection activeCell="A3" sqref="A3:J3"/>
    </sheetView>
  </sheetViews>
  <sheetFormatPr defaultColWidth="11.5703125" defaultRowHeight="15" x14ac:dyDescent="0.25"/>
  <cols>
    <col min="1" max="1" width="19.42578125" style="5" customWidth="1"/>
    <col min="2" max="2" width="20.28515625" style="29" customWidth="1"/>
    <col min="3" max="4" width="13.140625" style="5" customWidth="1"/>
    <col min="5" max="5" width="13.140625" style="46" customWidth="1"/>
    <col min="6" max="18" width="13.140625" style="5" customWidth="1"/>
    <col min="19" max="19" width="13.140625" style="29" customWidth="1"/>
    <col min="20" max="21" width="13.140625" style="5" customWidth="1"/>
    <col min="22" max="22" width="5.140625" style="5" customWidth="1"/>
    <col min="23" max="23" width="3.5703125" style="29" customWidth="1"/>
    <col min="24" max="16384" width="11.5703125" style="5"/>
  </cols>
  <sheetData>
    <row r="1" spans="1:23" ht="28.5" x14ac:dyDescent="0.45">
      <c r="A1" s="1" t="s">
        <v>131</v>
      </c>
      <c r="B1" s="2"/>
      <c r="C1" s="3"/>
      <c r="D1" s="3"/>
      <c r="E1" s="4"/>
      <c r="F1" s="3"/>
      <c r="G1" s="3"/>
      <c r="H1" s="3"/>
      <c r="I1" s="3"/>
      <c r="J1" s="3"/>
      <c r="K1" s="3"/>
      <c r="L1" s="3"/>
      <c r="M1" s="3"/>
      <c r="N1" s="3"/>
      <c r="O1" s="3"/>
      <c r="P1" s="3"/>
      <c r="Q1" s="3"/>
      <c r="R1" s="3"/>
      <c r="S1" s="2"/>
      <c r="T1" s="3"/>
      <c r="U1" s="3"/>
      <c r="V1" s="3"/>
      <c r="W1" s="2"/>
    </row>
    <row r="2" spans="1:23" x14ac:dyDescent="0.25">
      <c r="A2" s="3"/>
      <c r="B2" s="2"/>
      <c r="C2" s="3"/>
      <c r="D2" s="3"/>
      <c r="E2" s="4"/>
      <c r="F2" s="3"/>
      <c r="G2" s="3"/>
      <c r="H2" s="3"/>
      <c r="I2" s="3"/>
      <c r="J2" s="3"/>
      <c r="K2" s="3"/>
      <c r="L2" s="3"/>
      <c r="M2" s="3"/>
      <c r="N2" s="3"/>
      <c r="O2" s="3"/>
      <c r="P2" s="3"/>
      <c r="Q2" s="3"/>
      <c r="R2" s="3"/>
      <c r="S2" s="2"/>
      <c r="T2" s="3"/>
      <c r="U2" s="3"/>
      <c r="V2" s="3"/>
      <c r="W2" s="2"/>
    </row>
    <row r="3" spans="1:23" ht="141" customHeight="1" x14ac:dyDescent="0.25">
      <c r="A3" s="592" t="s">
        <v>303</v>
      </c>
      <c r="B3" s="593"/>
      <c r="C3" s="593"/>
      <c r="D3" s="593"/>
      <c r="E3" s="593"/>
      <c r="F3" s="593"/>
      <c r="G3" s="593"/>
      <c r="H3" s="593"/>
      <c r="I3" s="593"/>
      <c r="J3" s="594"/>
      <c r="K3" s="14"/>
      <c r="L3" s="14"/>
      <c r="M3" s="14"/>
      <c r="N3" s="14"/>
      <c r="O3" s="14"/>
      <c r="P3" s="14"/>
      <c r="Q3" s="14"/>
      <c r="R3" s="14"/>
      <c r="S3" s="2"/>
      <c r="T3" s="3"/>
      <c r="U3" s="3"/>
      <c r="V3" s="3"/>
      <c r="W3" s="2"/>
    </row>
    <row r="4" spans="1:23" x14ac:dyDescent="0.25">
      <c r="A4" s="3"/>
      <c r="B4" s="2"/>
      <c r="C4" s="3"/>
      <c r="D4" s="3"/>
      <c r="E4" s="4"/>
      <c r="F4" s="3"/>
      <c r="G4" s="3"/>
      <c r="H4" s="3"/>
      <c r="I4" s="3"/>
      <c r="J4" s="3"/>
      <c r="K4" s="3"/>
      <c r="L4" s="3"/>
      <c r="M4" s="3"/>
      <c r="N4" s="3"/>
      <c r="O4" s="3"/>
      <c r="P4" s="3"/>
      <c r="Q4" s="3"/>
      <c r="R4" s="3"/>
      <c r="S4" s="2"/>
      <c r="T4" s="3"/>
      <c r="U4" s="3"/>
      <c r="V4" s="3"/>
      <c r="W4" s="2"/>
    </row>
    <row r="5" spans="1:23" x14ac:dyDescent="0.25">
      <c r="A5" s="3"/>
      <c r="B5" s="2"/>
      <c r="C5" s="3"/>
      <c r="D5" s="3"/>
      <c r="E5" s="4"/>
      <c r="F5" s="3"/>
      <c r="G5" s="3"/>
      <c r="H5" s="3"/>
      <c r="I5" s="3"/>
      <c r="J5" s="3"/>
      <c r="K5" s="3"/>
      <c r="L5" s="3"/>
      <c r="M5" s="3"/>
      <c r="N5" s="3"/>
      <c r="O5" s="3"/>
      <c r="P5" s="3"/>
      <c r="Q5" s="3"/>
      <c r="R5" s="3"/>
      <c r="S5" s="2"/>
      <c r="T5" s="3"/>
      <c r="U5" s="3"/>
      <c r="V5" s="3"/>
      <c r="W5" s="2"/>
    </row>
    <row r="6" spans="1:23" ht="24" customHeight="1" x14ac:dyDescent="0.25">
      <c r="A6" s="626" t="s">
        <v>25</v>
      </c>
      <c r="B6" s="639"/>
      <c r="C6" s="628">
        <f>+'1-Budget Input'!C14:G14</f>
        <v>0</v>
      </c>
      <c r="D6" s="629"/>
      <c r="E6" s="629"/>
      <c r="F6" s="629"/>
      <c r="G6" s="630"/>
      <c r="H6" s="26"/>
      <c r="I6" s="3"/>
      <c r="J6" s="3"/>
      <c r="K6" s="3"/>
      <c r="L6" s="3"/>
      <c r="M6" s="3"/>
      <c r="N6" s="3"/>
      <c r="O6" s="3"/>
      <c r="P6" s="3"/>
      <c r="Q6" s="3"/>
      <c r="R6" s="3"/>
      <c r="S6" s="2"/>
      <c r="T6" s="3"/>
      <c r="U6" s="3"/>
      <c r="V6" s="3"/>
      <c r="W6" s="2"/>
    </row>
    <row r="7" spans="1:23" ht="16.5" customHeight="1" x14ac:dyDescent="0.3">
      <c r="A7" s="15"/>
      <c r="B7" s="2"/>
      <c r="C7" s="3"/>
      <c r="D7" s="3"/>
      <c r="E7" s="4"/>
      <c r="F7" s="3"/>
      <c r="G7" s="3"/>
      <c r="H7" s="3"/>
      <c r="I7" s="3"/>
      <c r="J7" s="3"/>
      <c r="K7" s="3"/>
      <c r="L7" s="3"/>
      <c r="M7" s="3"/>
      <c r="N7" s="3"/>
      <c r="O7" s="3"/>
      <c r="P7" s="3"/>
      <c r="Q7" s="3"/>
      <c r="R7" s="3"/>
      <c r="S7" s="2"/>
      <c r="T7" s="3"/>
      <c r="U7" s="3"/>
      <c r="V7" s="3"/>
      <c r="W7" s="2"/>
    </row>
    <row r="8" spans="1:23" ht="24" customHeight="1" x14ac:dyDescent="0.25">
      <c r="A8" s="3"/>
      <c r="B8" s="410" t="s">
        <v>23</v>
      </c>
      <c r="C8" s="27">
        <f>+'1-Budget Input'!C16</f>
        <v>0</v>
      </c>
      <c r="D8" s="26"/>
      <c r="E8" s="4"/>
      <c r="F8" s="3"/>
      <c r="G8" s="3"/>
      <c r="H8" s="3"/>
      <c r="I8" s="3"/>
      <c r="J8" s="3"/>
      <c r="K8" s="3"/>
      <c r="L8" s="3"/>
      <c r="M8" s="3"/>
      <c r="N8" s="2"/>
      <c r="O8" s="3"/>
      <c r="P8" s="3"/>
      <c r="Q8" s="3"/>
      <c r="R8" s="2"/>
      <c r="S8" s="3"/>
      <c r="T8" s="3"/>
      <c r="U8" s="3"/>
      <c r="V8" s="3"/>
      <c r="W8" s="3"/>
    </row>
    <row r="9" spans="1:23" x14ac:dyDescent="0.25">
      <c r="A9" s="3"/>
      <c r="B9" s="2"/>
      <c r="C9" s="3"/>
      <c r="D9" s="3"/>
      <c r="E9" s="4"/>
      <c r="F9" s="3"/>
      <c r="G9" s="3"/>
      <c r="H9" s="3"/>
      <c r="I9" s="3"/>
      <c r="J9" s="3"/>
      <c r="K9" s="3"/>
      <c r="L9" s="3"/>
      <c r="M9" s="3"/>
      <c r="N9" s="3"/>
      <c r="O9" s="3"/>
      <c r="P9" s="3"/>
      <c r="Q9" s="3"/>
      <c r="R9" s="3"/>
      <c r="S9" s="2"/>
      <c r="T9" s="3"/>
      <c r="U9" s="3"/>
      <c r="V9" s="3"/>
      <c r="W9" s="2"/>
    </row>
    <row r="10" spans="1:23" x14ac:dyDescent="0.25">
      <c r="A10" s="3"/>
      <c r="B10" s="2"/>
      <c r="C10" s="3"/>
      <c r="D10" s="3"/>
      <c r="E10" s="4"/>
      <c r="F10" s="50"/>
      <c r="G10" s="3"/>
      <c r="H10" s="3"/>
      <c r="I10" s="57"/>
      <c r="J10" s="3"/>
      <c r="K10" s="3"/>
      <c r="L10" s="3"/>
      <c r="M10" s="3"/>
      <c r="N10" s="3"/>
      <c r="O10" s="3"/>
      <c r="P10" s="3"/>
      <c r="Q10" s="3"/>
      <c r="R10" s="3"/>
      <c r="S10" s="2"/>
      <c r="T10" s="3"/>
      <c r="U10" s="3"/>
      <c r="V10" s="3"/>
      <c r="W10" s="2"/>
    </row>
    <row r="11" spans="1:23" ht="18.75" x14ac:dyDescent="0.3">
      <c r="A11" s="58" t="s">
        <v>140</v>
      </c>
      <c r="B11" s="2"/>
      <c r="C11" s="3"/>
      <c r="D11" s="3"/>
      <c r="E11" s="4"/>
      <c r="F11" s="3"/>
      <c r="G11" s="3"/>
      <c r="H11" s="3"/>
      <c r="I11" s="3"/>
      <c r="J11" s="3"/>
      <c r="K11" s="3"/>
      <c r="L11" s="3"/>
      <c r="M11" s="3"/>
      <c r="N11" s="3"/>
      <c r="O11" s="3"/>
      <c r="P11" s="3"/>
      <c r="Q11" s="3"/>
      <c r="R11" s="3"/>
      <c r="S11" s="2"/>
      <c r="T11" s="3"/>
      <c r="U11" s="3"/>
      <c r="V11" s="3"/>
      <c r="W11" s="2"/>
    </row>
    <row r="12" spans="1:23" s="25" customFormat="1" x14ac:dyDescent="0.25">
      <c r="A12" s="16" t="s">
        <v>48</v>
      </c>
      <c r="B12" s="17"/>
      <c r="C12" s="18"/>
      <c r="D12" s="19"/>
      <c r="E12" s="20"/>
      <c r="F12" s="21"/>
      <c r="G12" s="18"/>
      <c r="H12" s="22"/>
      <c r="I12" s="23"/>
      <c r="J12" s="21"/>
      <c r="K12" s="18"/>
      <c r="L12" s="18"/>
      <c r="M12" s="18"/>
      <c r="N12" s="18"/>
      <c r="O12" s="18"/>
      <c r="P12" s="18"/>
      <c r="Q12" s="24"/>
      <c r="R12" s="23"/>
      <c r="S12" s="21"/>
      <c r="T12" s="18"/>
      <c r="U12" s="24"/>
      <c r="V12" s="23"/>
      <c r="W12" s="21"/>
    </row>
    <row r="13" spans="1:23" x14ac:dyDescent="0.25">
      <c r="A13" s="59"/>
      <c r="B13" s="2"/>
      <c r="C13" s="3"/>
      <c r="D13" s="3"/>
      <c r="E13" s="4"/>
      <c r="F13" s="3"/>
      <c r="G13" s="3"/>
      <c r="H13" s="3"/>
      <c r="I13" s="3"/>
      <c r="J13" s="3"/>
      <c r="K13" s="3"/>
      <c r="L13" s="3"/>
      <c r="M13" s="3"/>
      <c r="N13" s="3"/>
      <c r="O13" s="3"/>
      <c r="P13" s="3"/>
      <c r="Q13" s="3"/>
      <c r="R13" s="3"/>
      <c r="S13" s="2"/>
      <c r="T13" s="3"/>
      <c r="U13" s="3"/>
      <c r="V13" s="3"/>
      <c r="W13" s="2"/>
    </row>
    <row r="14" spans="1:23" s="138" customFormat="1" ht="24.75" customHeight="1" x14ac:dyDescent="0.25">
      <c r="A14" s="658" t="s">
        <v>114</v>
      </c>
      <c r="B14" s="659"/>
      <c r="C14" s="660"/>
      <c r="D14" s="170">
        <f t="shared" ref="D14:E14" si="0">+E14-1</f>
        <v>-3</v>
      </c>
      <c r="E14" s="170">
        <f t="shared" si="0"/>
        <v>-2</v>
      </c>
      <c r="F14" s="170">
        <f>+G14-1</f>
        <v>-1</v>
      </c>
      <c r="G14" s="171">
        <f>+C8</f>
        <v>0</v>
      </c>
      <c r="H14" s="60"/>
      <c r="I14" s="136"/>
      <c r="J14" s="136"/>
      <c r="K14" s="137"/>
      <c r="L14" s="60"/>
      <c r="M14" s="60"/>
      <c r="N14" s="60"/>
      <c r="O14" s="60"/>
      <c r="P14" s="60"/>
      <c r="Q14" s="60"/>
      <c r="R14" s="136"/>
      <c r="S14" s="136"/>
      <c r="T14" s="137"/>
      <c r="U14" s="60"/>
      <c r="V14" s="136"/>
    </row>
    <row r="15" spans="1:23" s="144" customFormat="1" ht="24.75" customHeight="1" x14ac:dyDescent="0.25">
      <c r="A15" s="667" t="s">
        <v>74</v>
      </c>
      <c r="B15" s="668"/>
      <c r="C15" s="180" t="e">
        <f>IF('1-Budget Input'!C82="",NA(),'1-Budget Input'!C82)</f>
        <v>#N/A</v>
      </c>
      <c r="D15" s="166" t="e">
        <f>+'2-Weekly Input'!AA268</f>
        <v>#N/A</v>
      </c>
      <c r="E15" s="166" t="e">
        <f>+'2-Weekly Input'!AA202</f>
        <v>#N/A</v>
      </c>
      <c r="F15" s="166" t="e">
        <f>+'2-Weekly Input'!AA136</f>
        <v>#N/A</v>
      </c>
      <c r="G15" s="166" t="e">
        <f>+'2-Weekly Input'!AA67</f>
        <v>#N/A</v>
      </c>
      <c r="H15" s="139"/>
      <c r="I15" s="140"/>
      <c r="J15" s="141"/>
      <c r="K15" s="142"/>
      <c r="L15" s="139"/>
      <c r="M15" s="139"/>
      <c r="N15" s="139"/>
      <c r="O15" s="139"/>
      <c r="P15" s="139"/>
      <c r="Q15" s="139"/>
      <c r="R15" s="140"/>
      <c r="S15" s="141"/>
      <c r="T15" s="142"/>
      <c r="U15" s="139"/>
      <c r="V15" s="140"/>
    </row>
    <row r="16" spans="1:23" s="144" customFormat="1" ht="24.75" customHeight="1" x14ac:dyDescent="0.25">
      <c r="A16" s="667" t="s">
        <v>75</v>
      </c>
      <c r="B16" s="668"/>
      <c r="C16" s="180" t="e">
        <f>IF('1-Budget Input'!F82="",NA(),+'1-Budget Input'!F82)</f>
        <v>#N/A</v>
      </c>
      <c r="D16" s="166" t="e">
        <f>+'2-Weekly Input'!AB268</f>
        <v>#N/A</v>
      </c>
      <c r="E16" s="166" t="e">
        <f>+'2-Weekly Input'!AB202</f>
        <v>#N/A</v>
      </c>
      <c r="F16" s="166" t="e">
        <f>+'2-Weekly Input'!AB136</f>
        <v>#N/A</v>
      </c>
      <c r="G16" s="166" t="e">
        <f>+'2-Weekly Input'!AB67</f>
        <v>#N/A</v>
      </c>
      <c r="H16" s="139"/>
      <c r="I16" s="145"/>
      <c r="J16" s="141"/>
      <c r="K16" s="142"/>
      <c r="L16" s="139"/>
      <c r="M16" s="139"/>
      <c r="N16" s="139"/>
      <c r="O16" s="139"/>
      <c r="P16" s="139"/>
      <c r="Q16" s="139"/>
      <c r="R16" s="145"/>
      <c r="S16" s="141"/>
      <c r="T16" s="142"/>
      <c r="U16" s="139"/>
      <c r="V16" s="145"/>
    </row>
    <row r="17" spans="1:23" s="144" customFormat="1" ht="24.75" customHeight="1" x14ac:dyDescent="0.25">
      <c r="A17" s="667" t="s">
        <v>76</v>
      </c>
      <c r="B17" s="668"/>
      <c r="C17" s="180" t="e">
        <f>IF('1-Budget Input'!I82="", NA(),'1-Budget Input'!I82)</f>
        <v>#N/A</v>
      </c>
      <c r="D17" s="166" t="e">
        <f>+'2-Weekly Input'!AC268</f>
        <v>#N/A</v>
      </c>
      <c r="E17" s="166" t="e">
        <f>+'2-Weekly Input'!AC202</f>
        <v>#N/A</v>
      </c>
      <c r="F17" s="166" t="e">
        <f>+'2-Weekly Input'!AC136</f>
        <v>#N/A</v>
      </c>
      <c r="G17" s="166" t="e">
        <f>+'2-Weekly Input'!AC67</f>
        <v>#N/A</v>
      </c>
      <c r="H17" s="141"/>
      <c r="I17" s="142"/>
      <c r="J17" s="139"/>
      <c r="K17" s="139"/>
      <c r="L17" s="139"/>
      <c r="M17" s="139"/>
      <c r="N17" s="139"/>
      <c r="O17" s="139"/>
      <c r="P17" s="145"/>
      <c r="Q17" s="141"/>
      <c r="R17" s="142"/>
      <c r="S17" s="139"/>
      <c r="T17" s="145"/>
      <c r="U17" s="141"/>
      <c r="V17" s="143"/>
    </row>
    <row r="18" spans="1:23" s="144" customFormat="1" ht="24.75" customHeight="1" x14ac:dyDescent="0.25">
      <c r="A18" s="667" t="s">
        <v>77</v>
      </c>
      <c r="B18" s="668"/>
      <c r="C18" s="180" t="e">
        <f>IF('1-Budget Input'!L82="",NA(),+'1-Budget Input'!L82)</f>
        <v>#N/A</v>
      </c>
      <c r="D18" s="166" t="e">
        <f>+'2-Weekly Input'!AD268</f>
        <v>#N/A</v>
      </c>
      <c r="E18" s="166" t="e">
        <f>+'2-Weekly Input'!AD202</f>
        <v>#N/A</v>
      </c>
      <c r="F18" s="166" t="e">
        <f>+'2-Weekly Input'!AD136</f>
        <v>#N/A</v>
      </c>
      <c r="G18" s="166" t="e">
        <f>+'2-Weekly Input'!AD67</f>
        <v>#N/A</v>
      </c>
      <c r="H18" s="141"/>
      <c r="I18" s="142"/>
      <c r="J18" s="139"/>
      <c r="K18" s="139"/>
      <c r="L18" s="139"/>
      <c r="M18" s="139"/>
      <c r="N18" s="139"/>
      <c r="O18" s="139"/>
      <c r="P18" s="145"/>
      <c r="Q18" s="141"/>
      <c r="R18" s="142"/>
      <c r="S18" s="139"/>
      <c r="T18" s="145"/>
      <c r="U18" s="141"/>
      <c r="V18" s="143"/>
    </row>
    <row r="19" spans="1:23" x14ac:dyDescent="0.25">
      <c r="A19" s="63"/>
      <c r="B19" s="65"/>
      <c r="C19" s="22"/>
      <c r="D19" s="22"/>
      <c r="E19" s="22"/>
      <c r="F19" s="22"/>
      <c r="G19" s="22"/>
      <c r="H19" s="22"/>
      <c r="I19" s="63"/>
      <c r="J19" s="65"/>
      <c r="K19" s="64"/>
      <c r="L19" s="64"/>
      <c r="M19" s="64"/>
      <c r="N19" s="64"/>
      <c r="O19" s="64"/>
      <c r="P19" s="64"/>
      <c r="Q19" s="43"/>
      <c r="R19" s="63"/>
      <c r="S19" s="65"/>
      <c r="T19" s="64"/>
      <c r="U19" s="43"/>
      <c r="V19" s="63"/>
      <c r="W19" s="65"/>
    </row>
    <row r="20" spans="1:23" ht="15.75" thickBot="1" x14ac:dyDescent="0.3">
      <c r="A20" s="63"/>
      <c r="B20" s="65"/>
      <c r="C20" s="22"/>
      <c r="D20" s="22"/>
      <c r="E20" s="22"/>
      <c r="F20" s="22"/>
      <c r="G20" s="22"/>
      <c r="H20" s="22"/>
      <c r="I20" s="63"/>
      <c r="J20" s="65"/>
      <c r="K20" s="64"/>
      <c r="L20" s="64"/>
      <c r="M20" s="64"/>
      <c r="N20" s="64"/>
      <c r="O20" s="64"/>
      <c r="P20" s="64"/>
      <c r="Q20" s="43"/>
      <c r="R20" s="63"/>
      <c r="S20" s="65"/>
      <c r="T20" s="64"/>
      <c r="U20" s="43"/>
      <c r="V20" s="63"/>
      <c r="W20" s="65"/>
    </row>
    <row r="21" spans="1:23" ht="27" customHeight="1" x14ac:dyDescent="0.35">
      <c r="A21" s="646" t="str">
        <f>IF(C6=0,"",+C6)</f>
        <v/>
      </c>
      <c r="B21" s="647"/>
      <c r="C21" s="647"/>
      <c r="D21" s="647"/>
      <c r="E21" s="647"/>
      <c r="F21" s="647"/>
      <c r="G21" s="464"/>
      <c r="H21" s="464"/>
      <c r="I21" s="464"/>
      <c r="J21" s="475" t="s">
        <v>114</v>
      </c>
      <c r="K21" s="464"/>
      <c r="L21" s="464"/>
      <c r="M21" s="464"/>
      <c r="N21" s="464"/>
      <c r="O21" s="464"/>
      <c r="P21" s="464"/>
      <c r="Q21" s="644" t="s">
        <v>125</v>
      </c>
      <c r="R21" s="644"/>
      <c r="S21" s="644"/>
      <c r="T21" s="644"/>
      <c r="U21" s="640" t="e">
        <f>+'2-Weekly Input'!L67</f>
        <v>#N/A</v>
      </c>
      <c r="V21" s="641"/>
      <c r="W21" s="2"/>
    </row>
    <row r="22" spans="1:23" ht="23.25" customHeight="1" thickBot="1" x14ac:dyDescent="0.3">
      <c r="A22" s="656" t="str">
        <f>+'Summary Table Report'!P13</f>
        <v>No New Data</v>
      </c>
      <c r="B22" s="657"/>
      <c r="C22" s="657"/>
      <c r="D22" s="468"/>
      <c r="E22" s="468"/>
      <c r="F22" s="468"/>
      <c r="G22" s="470"/>
      <c r="H22" s="470"/>
      <c r="I22" s="470"/>
      <c r="J22" s="476" t="s">
        <v>124</v>
      </c>
      <c r="K22" s="470"/>
      <c r="L22" s="470"/>
      <c r="M22" s="470"/>
      <c r="N22" s="470"/>
      <c r="O22" s="470"/>
      <c r="P22" s="470"/>
      <c r="Q22" s="653" t="s">
        <v>126</v>
      </c>
      <c r="R22" s="653"/>
      <c r="S22" s="653"/>
      <c r="T22" s="653"/>
      <c r="U22" s="654" t="e">
        <f>+'2-Weekly Input'!M67</f>
        <v>#N/A</v>
      </c>
      <c r="V22" s="655"/>
      <c r="W22" s="2"/>
    </row>
    <row r="23" spans="1:23" x14ac:dyDescent="0.25">
      <c r="A23" s="73"/>
      <c r="B23" s="75"/>
      <c r="C23" s="75"/>
      <c r="D23" s="75"/>
      <c r="E23" s="76"/>
      <c r="F23" s="75"/>
      <c r="G23" s="75"/>
      <c r="H23" s="75"/>
      <c r="I23" s="75"/>
      <c r="J23" s="75"/>
      <c r="K23" s="75"/>
      <c r="L23" s="75"/>
      <c r="M23" s="75"/>
      <c r="N23" s="75"/>
      <c r="O23" s="75"/>
      <c r="P23" s="75"/>
      <c r="Q23" s="75"/>
      <c r="R23" s="75"/>
      <c r="S23" s="74"/>
      <c r="T23" s="75"/>
      <c r="U23" s="75"/>
      <c r="V23" s="77"/>
      <c r="W23" s="2"/>
    </row>
    <row r="24" spans="1:23" x14ac:dyDescent="0.25">
      <c r="A24" s="66"/>
      <c r="B24" s="43"/>
      <c r="C24" s="43"/>
      <c r="D24" s="43"/>
      <c r="E24" s="22"/>
      <c r="F24" s="43"/>
      <c r="G24" s="43"/>
      <c r="H24" s="43"/>
      <c r="I24" s="43"/>
      <c r="J24" s="43"/>
      <c r="K24" s="43"/>
      <c r="L24" s="43"/>
      <c r="M24" s="43"/>
      <c r="N24" s="43"/>
      <c r="O24" s="43"/>
      <c r="P24" s="43"/>
      <c r="Q24" s="43"/>
      <c r="R24" s="43"/>
      <c r="S24" s="63"/>
      <c r="T24" s="43"/>
      <c r="U24" s="43"/>
      <c r="V24" s="67"/>
      <c r="W24" s="2"/>
    </row>
    <row r="25" spans="1:23" s="158" customFormat="1" ht="26.25" x14ac:dyDescent="0.4">
      <c r="A25" s="159" t="s">
        <v>123</v>
      </c>
      <c r="B25" s="160" t="e">
        <f>+C15</f>
        <v>#N/A</v>
      </c>
      <c r="C25" s="153"/>
      <c r="D25" s="153"/>
      <c r="E25" s="154"/>
      <c r="F25" s="153"/>
      <c r="G25" s="153"/>
      <c r="H25" s="153"/>
      <c r="I25" s="153"/>
      <c r="J25" s="153"/>
      <c r="K25" s="153"/>
      <c r="L25" s="153"/>
      <c r="M25" s="153"/>
      <c r="N25" s="153"/>
      <c r="O25" s="153"/>
      <c r="P25" s="153"/>
      <c r="Q25" s="153"/>
      <c r="R25" s="153"/>
      <c r="S25" s="155"/>
      <c r="T25" s="153"/>
      <c r="U25" s="153"/>
      <c r="V25" s="156"/>
      <c r="W25" s="157"/>
    </row>
    <row r="26" spans="1:23" x14ac:dyDescent="0.25">
      <c r="A26" s="66"/>
      <c r="B26" s="63"/>
      <c r="C26" s="43"/>
      <c r="D26" s="43"/>
      <c r="E26" s="22"/>
      <c r="F26" s="43"/>
      <c r="G26" s="43"/>
      <c r="H26" s="43"/>
      <c r="I26" s="43"/>
      <c r="J26" s="43"/>
      <c r="K26" s="43"/>
      <c r="L26" s="43"/>
      <c r="M26" s="43"/>
      <c r="N26" s="43"/>
      <c r="O26" s="43"/>
      <c r="P26" s="43"/>
      <c r="Q26" s="43"/>
      <c r="R26" s="43"/>
      <c r="S26" s="63"/>
      <c r="T26" s="43"/>
      <c r="U26" s="43"/>
      <c r="V26" s="67"/>
      <c r="W26" s="2"/>
    </row>
    <row r="27" spans="1:23" x14ac:dyDescent="0.25">
      <c r="A27" s="66"/>
      <c r="B27" s="63"/>
      <c r="C27" s="43"/>
      <c r="D27" s="43"/>
      <c r="E27" s="22"/>
      <c r="F27" s="43"/>
      <c r="G27" s="43"/>
      <c r="H27" s="43"/>
      <c r="I27" s="43"/>
      <c r="J27" s="43"/>
      <c r="K27" s="43"/>
      <c r="L27" s="43"/>
      <c r="M27" s="43"/>
      <c r="N27" s="43"/>
      <c r="O27" s="43"/>
      <c r="P27" s="43"/>
      <c r="Q27" s="43"/>
      <c r="R27" s="43"/>
      <c r="S27" s="63"/>
      <c r="T27" s="43"/>
      <c r="U27" s="43"/>
      <c r="V27" s="67"/>
      <c r="W27" s="2"/>
    </row>
    <row r="28" spans="1:23" x14ac:dyDescent="0.25">
      <c r="A28" s="66"/>
      <c r="B28" s="63"/>
      <c r="C28" s="43"/>
      <c r="D28" s="43"/>
      <c r="E28" s="22"/>
      <c r="F28" s="43"/>
      <c r="G28" s="43"/>
      <c r="H28" s="43"/>
      <c r="I28" s="43"/>
      <c r="J28" s="43"/>
      <c r="K28" s="43"/>
      <c r="L28" s="43"/>
      <c r="M28" s="43"/>
      <c r="N28" s="43"/>
      <c r="O28" s="43"/>
      <c r="P28" s="43"/>
      <c r="Q28" s="43"/>
      <c r="R28" s="43"/>
      <c r="S28" s="63"/>
      <c r="T28" s="43"/>
      <c r="U28" s="43"/>
      <c r="V28" s="67"/>
      <c r="W28" s="2"/>
    </row>
    <row r="29" spans="1:23" x14ac:dyDescent="0.25">
      <c r="A29" s="66"/>
      <c r="B29" s="63"/>
      <c r="C29" s="43"/>
      <c r="D29" s="43"/>
      <c r="E29" s="22"/>
      <c r="F29" s="43"/>
      <c r="G29" s="43"/>
      <c r="H29" s="43"/>
      <c r="I29" s="43"/>
      <c r="J29" s="43"/>
      <c r="K29" s="43"/>
      <c r="L29" s="43"/>
      <c r="M29" s="43"/>
      <c r="N29" s="43"/>
      <c r="O29" s="43"/>
      <c r="P29" s="43"/>
      <c r="Q29" s="43"/>
      <c r="R29" s="43"/>
      <c r="S29" s="63"/>
      <c r="T29" s="43"/>
      <c r="U29" s="43"/>
      <c r="V29" s="67"/>
      <c r="W29" s="2"/>
    </row>
    <row r="30" spans="1:23" x14ac:dyDescent="0.25">
      <c r="A30" s="66"/>
      <c r="B30" s="63"/>
      <c r="C30" s="43"/>
      <c r="D30" s="43"/>
      <c r="E30" s="22"/>
      <c r="F30" s="43"/>
      <c r="G30" s="43"/>
      <c r="H30" s="43"/>
      <c r="I30" s="43"/>
      <c r="J30" s="43"/>
      <c r="K30" s="43"/>
      <c r="L30" s="43"/>
      <c r="M30" s="43"/>
      <c r="N30" s="43"/>
      <c r="O30" s="43"/>
      <c r="P30" s="43"/>
      <c r="Q30" s="43"/>
      <c r="R30" s="43"/>
      <c r="S30" s="63"/>
      <c r="T30" s="43"/>
      <c r="U30" s="43"/>
      <c r="V30" s="67"/>
      <c r="W30" s="2"/>
    </row>
    <row r="31" spans="1:23" x14ac:dyDescent="0.25">
      <c r="A31" s="66"/>
      <c r="B31" s="63"/>
      <c r="C31" s="43"/>
      <c r="D31" s="43"/>
      <c r="E31" s="22"/>
      <c r="F31" s="43"/>
      <c r="G31" s="43"/>
      <c r="H31" s="43"/>
      <c r="I31" s="43"/>
      <c r="J31" s="43"/>
      <c r="K31" s="43"/>
      <c r="L31" s="43"/>
      <c r="M31" s="43"/>
      <c r="N31" s="43"/>
      <c r="O31" s="43"/>
      <c r="P31" s="43"/>
      <c r="Q31" s="43"/>
      <c r="R31" s="43"/>
      <c r="S31" s="63"/>
      <c r="T31" s="43"/>
      <c r="U31" s="43"/>
      <c r="V31" s="67"/>
      <c r="W31" s="2"/>
    </row>
    <row r="32" spans="1:23" x14ac:dyDescent="0.25">
      <c r="A32" s="66"/>
      <c r="B32" s="63"/>
      <c r="C32" s="43"/>
      <c r="D32" s="43"/>
      <c r="E32" s="22"/>
      <c r="F32" s="43"/>
      <c r="G32" s="43"/>
      <c r="H32" s="43"/>
      <c r="I32" s="43"/>
      <c r="J32" s="43"/>
      <c r="K32" s="43"/>
      <c r="L32" s="43"/>
      <c r="M32" s="43"/>
      <c r="N32" s="43"/>
      <c r="O32" s="43"/>
      <c r="P32" s="43"/>
      <c r="Q32" s="43"/>
      <c r="R32" s="43"/>
      <c r="S32" s="63"/>
      <c r="T32" s="43"/>
      <c r="U32" s="43"/>
      <c r="V32" s="67"/>
      <c r="W32" s="2"/>
    </row>
    <row r="33" spans="1:23" x14ac:dyDescent="0.25">
      <c r="A33" s="66"/>
      <c r="B33" s="63"/>
      <c r="C33" s="43"/>
      <c r="D33" s="43"/>
      <c r="E33" s="22"/>
      <c r="F33" s="43"/>
      <c r="G33" s="43"/>
      <c r="H33" s="43"/>
      <c r="I33" s="43"/>
      <c r="J33" s="43"/>
      <c r="K33" s="43"/>
      <c r="L33" s="43"/>
      <c r="M33" s="43"/>
      <c r="N33" s="43"/>
      <c r="O33" s="43"/>
      <c r="P33" s="43"/>
      <c r="Q33" s="43"/>
      <c r="R33" s="43"/>
      <c r="S33" s="63"/>
      <c r="T33" s="43"/>
      <c r="U33" s="43"/>
      <c r="V33" s="67"/>
      <c r="W33" s="2"/>
    </row>
    <row r="34" spans="1:23" x14ac:dyDescent="0.25">
      <c r="A34" s="66"/>
      <c r="B34" s="63"/>
      <c r="C34" s="43"/>
      <c r="D34" s="43"/>
      <c r="E34" s="22"/>
      <c r="F34" s="43"/>
      <c r="G34" s="43"/>
      <c r="H34" s="43"/>
      <c r="I34" s="43"/>
      <c r="J34" s="43"/>
      <c r="K34" s="43"/>
      <c r="L34" s="43"/>
      <c r="M34" s="43"/>
      <c r="N34" s="43"/>
      <c r="O34" s="43"/>
      <c r="P34" s="43"/>
      <c r="Q34" s="43"/>
      <c r="R34" s="43"/>
      <c r="S34" s="63"/>
      <c r="T34" s="43"/>
      <c r="U34" s="43"/>
      <c r="V34" s="67"/>
      <c r="W34" s="2"/>
    </row>
    <row r="35" spans="1:23" x14ac:dyDescent="0.25">
      <c r="A35" s="66"/>
      <c r="B35" s="63"/>
      <c r="C35" s="43"/>
      <c r="D35" s="43"/>
      <c r="E35" s="22"/>
      <c r="F35" s="43"/>
      <c r="G35" s="43"/>
      <c r="H35" s="43"/>
      <c r="I35" s="43"/>
      <c r="J35" s="43"/>
      <c r="K35" s="43"/>
      <c r="L35" s="43"/>
      <c r="M35" s="43"/>
      <c r="N35" s="43"/>
      <c r="O35" s="43"/>
      <c r="P35" s="43"/>
      <c r="Q35" s="43"/>
      <c r="R35" s="43"/>
      <c r="S35" s="63"/>
      <c r="T35" s="43"/>
      <c r="U35" s="43"/>
      <c r="V35" s="67"/>
      <c r="W35" s="2"/>
    </row>
    <row r="36" spans="1:23" x14ac:dyDescent="0.25">
      <c r="A36" s="66"/>
      <c r="B36" s="63"/>
      <c r="C36" s="43"/>
      <c r="D36" s="43"/>
      <c r="E36" s="22"/>
      <c r="F36" s="43"/>
      <c r="G36" s="43"/>
      <c r="H36" s="43"/>
      <c r="I36" s="43"/>
      <c r="J36" s="43"/>
      <c r="K36" s="43"/>
      <c r="L36" s="43"/>
      <c r="M36" s="43"/>
      <c r="N36" s="43"/>
      <c r="O36" s="43"/>
      <c r="P36" s="43"/>
      <c r="Q36" s="43"/>
      <c r="R36" s="43"/>
      <c r="S36" s="63"/>
      <c r="T36" s="43"/>
      <c r="U36" s="43"/>
      <c r="V36" s="67"/>
      <c r="W36" s="2"/>
    </row>
    <row r="37" spans="1:23" x14ac:dyDescent="0.25">
      <c r="A37" s="66"/>
      <c r="B37" s="63"/>
      <c r="C37" s="43"/>
      <c r="D37" s="43"/>
      <c r="E37" s="22"/>
      <c r="F37" s="43"/>
      <c r="G37" s="43"/>
      <c r="H37" s="43"/>
      <c r="I37" s="43"/>
      <c r="J37" s="43"/>
      <c r="K37" s="43"/>
      <c r="L37" s="43"/>
      <c r="M37" s="43"/>
      <c r="N37" s="43"/>
      <c r="O37" s="43"/>
      <c r="P37" s="43"/>
      <c r="Q37" s="43"/>
      <c r="R37" s="43"/>
      <c r="S37" s="63"/>
      <c r="T37" s="43"/>
      <c r="U37" s="43"/>
      <c r="V37" s="67"/>
      <c r="W37" s="2"/>
    </row>
    <row r="38" spans="1:23" x14ac:dyDescent="0.25">
      <c r="A38" s="66"/>
      <c r="B38" s="63"/>
      <c r="C38" s="43"/>
      <c r="D38" s="43"/>
      <c r="E38" s="22"/>
      <c r="F38" s="43"/>
      <c r="G38" s="43"/>
      <c r="H38" s="43"/>
      <c r="I38" s="43"/>
      <c r="J38" s="43"/>
      <c r="K38" s="43"/>
      <c r="L38" s="43"/>
      <c r="M38" s="43"/>
      <c r="N38" s="43"/>
      <c r="O38" s="43"/>
      <c r="P38" s="43"/>
      <c r="Q38" s="43"/>
      <c r="R38" s="43"/>
      <c r="S38" s="63"/>
      <c r="T38" s="43"/>
      <c r="U38" s="43"/>
      <c r="V38" s="67"/>
      <c r="W38" s="2"/>
    </row>
    <row r="39" spans="1:23" x14ac:dyDescent="0.25">
      <c r="A39" s="66"/>
      <c r="B39" s="63"/>
      <c r="C39" s="43"/>
      <c r="D39" s="43"/>
      <c r="E39" s="22"/>
      <c r="F39" s="43"/>
      <c r="G39" s="43"/>
      <c r="H39" s="43"/>
      <c r="I39" s="43"/>
      <c r="J39" s="43"/>
      <c r="K39" s="43"/>
      <c r="L39" s="43"/>
      <c r="M39" s="43"/>
      <c r="N39" s="43"/>
      <c r="O39" s="43"/>
      <c r="P39" s="43"/>
      <c r="Q39" s="43"/>
      <c r="R39" s="43"/>
      <c r="S39" s="63"/>
      <c r="T39" s="43"/>
      <c r="U39" s="43"/>
      <c r="V39" s="67"/>
      <c r="W39" s="2"/>
    </row>
    <row r="40" spans="1:23" x14ac:dyDescent="0.25">
      <c r="A40" s="66"/>
      <c r="B40" s="63"/>
      <c r="C40" s="43"/>
      <c r="D40" s="43"/>
      <c r="E40" s="22"/>
      <c r="F40" s="43"/>
      <c r="G40" s="43"/>
      <c r="H40" s="43"/>
      <c r="I40" s="43"/>
      <c r="J40" s="43"/>
      <c r="K40" s="43"/>
      <c r="L40" s="43"/>
      <c r="M40" s="43"/>
      <c r="N40" s="43"/>
      <c r="O40" s="43"/>
      <c r="P40" s="43"/>
      <c r="Q40" s="43"/>
      <c r="R40" s="43"/>
      <c r="S40" s="63"/>
      <c r="T40" s="43"/>
      <c r="U40" s="43"/>
      <c r="V40" s="67"/>
      <c r="W40" s="2"/>
    </row>
    <row r="41" spans="1:23" x14ac:dyDescent="0.25">
      <c r="A41" s="66"/>
      <c r="B41" s="63"/>
      <c r="C41" s="43"/>
      <c r="D41" s="43"/>
      <c r="E41" s="22"/>
      <c r="F41" s="43"/>
      <c r="G41" s="43"/>
      <c r="H41" s="43"/>
      <c r="I41" s="43"/>
      <c r="J41" s="43"/>
      <c r="K41" s="43"/>
      <c r="L41" s="43"/>
      <c r="M41" s="43"/>
      <c r="N41" s="43"/>
      <c r="O41" s="43"/>
      <c r="P41" s="43"/>
      <c r="Q41" s="43"/>
      <c r="R41" s="43"/>
      <c r="S41" s="63"/>
      <c r="T41" s="43"/>
      <c r="U41" s="43"/>
      <c r="V41" s="67"/>
      <c r="W41" s="2"/>
    </row>
    <row r="42" spans="1:23" x14ac:dyDescent="0.25">
      <c r="A42" s="66"/>
      <c r="B42" s="63"/>
      <c r="C42" s="43"/>
      <c r="D42" s="43"/>
      <c r="E42" s="22"/>
      <c r="F42" s="43"/>
      <c r="G42" s="43"/>
      <c r="H42" s="43"/>
      <c r="I42" s="43"/>
      <c r="J42" s="43"/>
      <c r="K42" s="43"/>
      <c r="L42" s="43"/>
      <c r="M42" s="43"/>
      <c r="N42" s="43"/>
      <c r="O42" s="43"/>
      <c r="P42" s="43"/>
      <c r="Q42" s="43"/>
      <c r="R42" s="43"/>
      <c r="S42" s="63"/>
      <c r="T42" s="43"/>
      <c r="U42" s="43"/>
      <c r="V42" s="67"/>
      <c r="W42" s="2"/>
    </row>
    <row r="43" spans="1:23" x14ac:dyDescent="0.25">
      <c r="A43" s="66"/>
      <c r="B43" s="63"/>
      <c r="C43" s="43"/>
      <c r="D43" s="43"/>
      <c r="E43" s="22"/>
      <c r="F43" s="43"/>
      <c r="G43" s="43"/>
      <c r="H43" s="43"/>
      <c r="I43" s="43"/>
      <c r="J43" s="43"/>
      <c r="K43" s="43"/>
      <c r="L43" s="43"/>
      <c r="M43" s="43"/>
      <c r="N43" s="43"/>
      <c r="O43" s="43"/>
      <c r="P43" s="43"/>
      <c r="Q43" s="43"/>
      <c r="R43" s="43"/>
      <c r="S43" s="63"/>
      <c r="T43" s="43"/>
      <c r="U43" s="43"/>
      <c r="V43" s="67"/>
      <c r="W43" s="2"/>
    </row>
    <row r="44" spans="1:23" x14ac:dyDescent="0.25">
      <c r="A44" s="66"/>
      <c r="B44" s="63"/>
      <c r="C44" s="43"/>
      <c r="D44" s="43"/>
      <c r="E44" s="22"/>
      <c r="F44" s="43"/>
      <c r="G44" s="43"/>
      <c r="H44" s="43"/>
      <c r="I44" s="43"/>
      <c r="J44" s="43"/>
      <c r="K44" s="43"/>
      <c r="L44" s="43"/>
      <c r="M44" s="43"/>
      <c r="N44" s="43"/>
      <c r="O44" s="43"/>
      <c r="P44" s="43"/>
      <c r="Q44" s="43"/>
      <c r="R44" s="43"/>
      <c r="S44" s="63"/>
      <c r="T44" s="43"/>
      <c r="U44" s="43"/>
      <c r="V44" s="67"/>
      <c r="W44" s="2"/>
    </row>
    <row r="45" spans="1:23" x14ac:dyDescent="0.25">
      <c r="A45" s="66"/>
      <c r="B45" s="63"/>
      <c r="C45" s="43"/>
      <c r="D45" s="43"/>
      <c r="E45" s="22"/>
      <c r="F45" s="43"/>
      <c r="G45" s="43"/>
      <c r="H45" s="43"/>
      <c r="I45" s="43"/>
      <c r="J45" s="43"/>
      <c r="K45" s="43"/>
      <c r="L45" s="43"/>
      <c r="M45" s="43"/>
      <c r="N45" s="43"/>
      <c r="O45" s="43"/>
      <c r="P45" s="43"/>
      <c r="Q45" s="43"/>
      <c r="R45" s="43"/>
      <c r="S45" s="63"/>
      <c r="T45" s="43"/>
      <c r="U45" s="43"/>
      <c r="V45" s="67"/>
      <c r="W45" s="2"/>
    </row>
    <row r="46" spans="1:23" x14ac:dyDescent="0.25">
      <c r="A46" s="66"/>
      <c r="B46" s="63"/>
      <c r="C46" s="43"/>
      <c r="D46" s="43"/>
      <c r="E46" s="22"/>
      <c r="F46" s="43"/>
      <c r="G46" s="43"/>
      <c r="H46" s="43"/>
      <c r="I46" s="43"/>
      <c r="J46" s="43"/>
      <c r="K46" s="43"/>
      <c r="L46" s="43"/>
      <c r="M46" s="43"/>
      <c r="N46" s="43"/>
      <c r="O46" s="43"/>
      <c r="P46" s="43"/>
      <c r="Q46" s="43"/>
      <c r="R46" s="43"/>
      <c r="S46" s="63"/>
      <c r="T46" s="43"/>
      <c r="U46" s="43"/>
      <c r="V46" s="67"/>
      <c r="W46" s="2"/>
    </row>
    <row r="47" spans="1:23" x14ac:dyDescent="0.25">
      <c r="A47" s="66"/>
      <c r="B47" s="63"/>
      <c r="C47" s="43"/>
      <c r="D47" s="43"/>
      <c r="E47" s="22"/>
      <c r="F47" s="43"/>
      <c r="G47" s="43"/>
      <c r="H47" s="43"/>
      <c r="I47" s="43"/>
      <c r="J47" s="43"/>
      <c r="K47" s="43"/>
      <c r="L47" s="43"/>
      <c r="M47" s="43"/>
      <c r="N47" s="43"/>
      <c r="O47" s="43"/>
      <c r="P47" s="43"/>
      <c r="Q47" s="43"/>
      <c r="R47" s="43"/>
      <c r="S47" s="63"/>
      <c r="T47" s="43"/>
      <c r="U47" s="43"/>
      <c r="V47" s="67"/>
      <c r="W47" s="2"/>
    </row>
    <row r="48" spans="1:23" x14ac:dyDescent="0.25">
      <c r="A48" s="66"/>
      <c r="B48" s="63"/>
      <c r="C48" s="43"/>
      <c r="D48" s="43"/>
      <c r="E48" s="22"/>
      <c r="F48" s="43"/>
      <c r="G48" s="43"/>
      <c r="H48" s="43"/>
      <c r="I48" s="43"/>
      <c r="J48" s="43"/>
      <c r="K48" s="43"/>
      <c r="L48" s="43"/>
      <c r="M48" s="43"/>
      <c r="N48" s="43"/>
      <c r="O48" s="43"/>
      <c r="P48" s="43"/>
      <c r="Q48" s="43"/>
      <c r="R48" s="43"/>
      <c r="S48" s="63"/>
      <c r="T48" s="43"/>
      <c r="U48" s="43"/>
      <c r="V48" s="67"/>
      <c r="W48" s="2"/>
    </row>
    <row r="49" spans="1:23" x14ac:dyDescent="0.25">
      <c r="A49" s="66"/>
      <c r="B49" s="63"/>
      <c r="C49" s="43"/>
      <c r="D49" s="43"/>
      <c r="E49" s="22"/>
      <c r="F49" s="43"/>
      <c r="G49" s="43"/>
      <c r="H49" s="43"/>
      <c r="I49" s="43"/>
      <c r="J49" s="43"/>
      <c r="K49" s="43"/>
      <c r="L49" s="43"/>
      <c r="M49" s="43"/>
      <c r="N49" s="43"/>
      <c r="O49" s="43"/>
      <c r="P49" s="43"/>
      <c r="Q49" s="43"/>
      <c r="R49" s="43"/>
      <c r="S49" s="63"/>
      <c r="T49" s="43"/>
      <c r="U49" s="43"/>
      <c r="V49" s="67"/>
      <c r="W49" s="2"/>
    </row>
    <row r="50" spans="1:23" x14ac:dyDescent="0.25">
      <c r="A50" s="66"/>
      <c r="B50" s="63"/>
      <c r="C50" s="43"/>
      <c r="D50" s="43"/>
      <c r="E50" s="22"/>
      <c r="F50" s="43"/>
      <c r="G50" s="43"/>
      <c r="H50" s="43"/>
      <c r="I50" s="43"/>
      <c r="J50" s="43"/>
      <c r="K50" s="43"/>
      <c r="L50" s="43"/>
      <c r="M50" s="43"/>
      <c r="N50" s="43"/>
      <c r="O50" s="43"/>
      <c r="P50" s="43"/>
      <c r="Q50" s="43"/>
      <c r="R50" s="43"/>
      <c r="S50" s="63"/>
      <c r="T50" s="43"/>
      <c r="U50" s="43"/>
      <c r="V50" s="67"/>
      <c r="W50" s="2"/>
    </row>
    <row r="51" spans="1:23" x14ac:dyDescent="0.25">
      <c r="A51" s="66"/>
      <c r="B51" s="63"/>
      <c r="C51" s="43"/>
      <c r="D51" s="43"/>
      <c r="E51" s="22"/>
      <c r="F51" s="43"/>
      <c r="G51" s="43"/>
      <c r="H51" s="43"/>
      <c r="I51" s="43"/>
      <c r="J51" s="43"/>
      <c r="K51" s="43"/>
      <c r="L51" s="43"/>
      <c r="M51" s="43"/>
      <c r="N51" s="43"/>
      <c r="O51" s="43"/>
      <c r="P51" s="43"/>
      <c r="Q51" s="43"/>
      <c r="R51" s="43"/>
      <c r="S51" s="43"/>
      <c r="T51" s="43"/>
      <c r="U51" s="43"/>
      <c r="V51" s="67"/>
      <c r="W51" s="2"/>
    </row>
    <row r="52" spans="1:23" x14ac:dyDescent="0.25">
      <c r="A52" s="66"/>
      <c r="B52" s="63"/>
      <c r="C52" s="43"/>
      <c r="D52" s="43"/>
      <c r="E52" s="22"/>
      <c r="F52" s="43"/>
      <c r="G52" s="43"/>
      <c r="H52" s="43"/>
      <c r="I52" s="43"/>
      <c r="J52" s="43"/>
      <c r="K52" s="43"/>
      <c r="L52" s="43"/>
      <c r="M52" s="43"/>
      <c r="N52" s="43"/>
      <c r="O52" s="43"/>
      <c r="P52" s="43"/>
      <c r="Q52" s="43"/>
      <c r="R52" s="661" t="s">
        <v>127</v>
      </c>
      <c r="S52" s="661"/>
      <c r="T52" s="661"/>
      <c r="U52" s="661"/>
      <c r="V52" s="662"/>
      <c r="W52" s="2"/>
    </row>
    <row r="53" spans="1:23" x14ac:dyDescent="0.25">
      <c r="A53" s="66"/>
      <c r="B53" s="63"/>
      <c r="C53" s="43"/>
      <c r="D53" s="43"/>
      <c r="E53" s="22"/>
      <c r="F53" s="43"/>
      <c r="G53" s="43"/>
      <c r="H53" s="43"/>
      <c r="I53" s="43"/>
      <c r="J53" s="43"/>
      <c r="K53" s="43"/>
      <c r="L53" s="43"/>
      <c r="M53" s="43"/>
      <c r="N53" s="43"/>
      <c r="O53" s="43"/>
      <c r="P53" s="43"/>
      <c r="Q53" s="43"/>
      <c r="R53" s="661"/>
      <c r="S53" s="661"/>
      <c r="T53" s="661"/>
      <c r="U53" s="661"/>
      <c r="V53" s="662"/>
      <c r="W53" s="2"/>
    </row>
    <row r="54" spans="1:23" x14ac:dyDescent="0.25">
      <c r="A54" s="66"/>
      <c r="B54" s="63"/>
      <c r="C54" s="43"/>
      <c r="D54" s="43"/>
      <c r="E54" s="22"/>
      <c r="F54" s="43"/>
      <c r="G54" s="43"/>
      <c r="H54" s="43"/>
      <c r="I54" s="43"/>
      <c r="J54" s="43"/>
      <c r="K54" s="43"/>
      <c r="L54" s="43"/>
      <c r="M54" s="43"/>
      <c r="N54" s="43"/>
      <c r="O54" s="43"/>
      <c r="P54" s="43"/>
      <c r="Q54" s="43"/>
      <c r="R54" s="43"/>
      <c r="S54" s="63"/>
      <c r="T54" s="43"/>
      <c r="U54" s="43"/>
      <c r="V54" s="67"/>
      <c r="W54" s="2"/>
    </row>
    <row r="55" spans="1:23" x14ac:dyDescent="0.25">
      <c r="A55" s="66"/>
      <c r="B55" s="63"/>
      <c r="C55" s="43"/>
      <c r="D55" s="43"/>
      <c r="E55" s="22"/>
      <c r="F55" s="43"/>
      <c r="G55" s="43"/>
      <c r="H55" s="43"/>
      <c r="I55" s="43"/>
      <c r="J55" s="43"/>
      <c r="K55" s="43"/>
      <c r="L55" s="43"/>
      <c r="M55" s="43"/>
      <c r="N55" s="43"/>
      <c r="O55" s="43"/>
      <c r="P55" s="43"/>
      <c r="Q55" s="43"/>
      <c r="R55" s="43"/>
      <c r="S55" s="63"/>
      <c r="T55" s="43"/>
      <c r="U55" s="43"/>
      <c r="V55" s="67"/>
      <c r="W55" s="2"/>
    </row>
    <row r="56" spans="1:23" x14ac:dyDescent="0.25">
      <c r="A56" s="66"/>
      <c r="B56" s="63"/>
      <c r="C56" s="43"/>
      <c r="D56" s="43"/>
      <c r="E56" s="22"/>
      <c r="F56" s="43"/>
      <c r="G56" s="43"/>
      <c r="H56" s="43"/>
      <c r="I56" s="43"/>
      <c r="J56" s="43"/>
      <c r="K56" s="43"/>
      <c r="L56" s="43"/>
      <c r="M56" s="43"/>
      <c r="N56" s="43"/>
      <c r="O56" s="43"/>
      <c r="P56" s="43"/>
      <c r="Q56" s="43"/>
      <c r="R56" s="43"/>
      <c r="S56" s="63"/>
      <c r="T56" s="43"/>
      <c r="U56" s="43"/>
      <c r="V56" s="67"/>
      <c r="W56" s="2"/>
    </row>
    <row r="57" spans="1:23" x14ac:dyDescent="0.25">
      <c r="A57" s="66"/>
      <c r="B57" s="63"/>
      <c r="C57" s="43"/>
      <c r="D57" s="43"/>
      <c r="E57" s="22"/>
      <c r="F57" s="43"/>
      <c r="G57" s="43"/>
      <c r="H57" s="43"/>
      <c r="I57" s="43"/>
      <c r="J57" s="43"/>
      <c r="K57" s="43"/>
      <c r="L57" s="43"/>
      <c r="M57" s="43"/>
      <c r="N57" s="43"/>
      <c r="O57" s="43"/>
      <c r="P57" s="43"/>
      <c r="Q57" s="43"/>
      <c r="R57" s="43"/>
      <c r="S57" s="63"/>
      <c r="T57" s="43"/>
      <c r="U57" s="43"/>
      <c r="V57" s="67"/>
      <c r="W57" s="2"/>
    </row>
    <row r="58" spans="1:23" x14ac:dyDescent="0.25">
      <c r="A58" s="66"/>
      <c r="B58" s="63"/>
      <c r="C58" s="43"/>
      <c r="D58" s="43"/>
      <c r="E58" s="22"/>
      <c r="F58" s="43"/>
      <c r="G58" s="43"/>
      <c r="H58" s="43"/>
      <c r="I58" s="43"/>
      <c r="J58" s="43"/>
      <c r="K58" s="43"/>
      <c r="L58" s="43"/>
      <c r="M58" s="43"/>
      <c r="N58" s="43"/>
      <c r="O58" s="43"/>
      <c r="P58" s="43"/>
      <c r="Q58" s="43"/>
      <c r="R58" s="43"/>
      <c r="S58" s="63"/>
      <c r="T58" s="43"/>
      <c r="U58" s="43"/>
      <c r="V58" s="67"/>
      <c r="W58" s="2"/>
    </row>
    <row r="59" spans="1:23" s="158" customFormat="1" ht="26.25" x14ac:dyDescent="0.4">
      <c r="A59" s="159" t="s">
        <v>130</v>
      </c>
      <c r="B59" s="160" t="e">
        <f>+C16</f>
        <v>#N/A</v>
      </c>
      <c r="C59" s="153"/>
      <c r="D59" s="153"/>
      <c r="E59" s="154"/>
      <c r="F59" s="153"/>
      <c r="G59" s="153"/>
      <c r="H59" s="153"/>
      <c r="I59" s="153"/>
      <c r="J59" s="153"/>
      <c r="K59" s="153"/>
      <c r="L59" s="153"/>
      <c r="M59" s="153"/>
      <c r="N59" s="153"/>
      <c r="O59" s="153"/>
      <c r="P59" s="153"/>
      <c r="Q59" s="153"/>
      <c r="R59" s="153"/>
      <c r="S59" s="155"/>
      <c r="T59" s="153"/>
      <c r="U59" s="153"/>
      <c r="V59" s="156"/>
      <c r="W59" s="157"/>
    </row>
    <row r="60" spans="1:23" x14ac:dyDescent="0.25">
      <c r="A60" s="66"/>
      <c r="B60" s="63"/>
      <c r="C60" s="43"/>
      <c r="D60" s="43"/>
      <c r="E60" s="22"/>
      <c r="F60" s="43"/>
      <c r="G60" s="43"/>
      <c r="H60" s="43"/>
      <c r="I60" s="43"/>
      <c r="J60" s="43"/>
      <c r="K60" s="43"/>
      <c r="L60" s="43"/>
      <c r="M60" s="43"/>
      <c r="N60" s="43"/>
      <c r="O60" s="43"/>
      <c r="P60" s="43"/>
      <c r="Q60" s="43"/>
      <c r="R60" s="43"/>
      <c r="S60" s="63"/>
      <c r="T60" s="43"/>
      <c r="U60" s="43"/>
      <c r="V60" s="67"/>
      <c r="W60" s="2"/>
    </row>
    <row r="61" spans="1:23" x14ac:dyDescent="0.25">
      <c r="A61" s="66"/>
      <c r="B61" s="63"/>
      <c r="C61" s="43"/>
      <c r="D61" s="43"/>
      <c r="E61" s="22"/>
      <c r="F61" s="43"/>
      <c r="G61" s="43"/>
      <c r="H61" s="43"/>
      <c r="I61" s="43"/>
      <c r="J61" s="43"/>
      <c r="K61" s="43"/>
      <c r="L61" s="43"/>
      <c r="M61" s="43"/>
      <c r="N61" s="43"/>
      <c r="O61" s="43"/>
      <c r="P61" s="43"/>
      <c r="Q61" s="43"/>
      <c r="R61" s="43"/>
      <c r="S61" s="63"/>
      <c r="T61" s="43"/>
      <c r="U61" s="43"/>
      <c r="V61" s="67"/>
      <c r="W61" s="2"/>
    </row>
    <row r="62" spans="1:23" x14ac:dyDescent="0.25">
      <c r="A62" s="66"/>
      <c r="B62" s="63"/>
      <c r="C62" s="43"/>
      <c r="D62" s="43"/>
      <c r="E62" s="22"/>
      <c r="F62" s="43"/>
      <c r="G62" s="43"/>
      <c r="H62" s="43"/>
      <c r="I62" s="43"/>
      <c r="J62" s="43"/>
      <c r="K62" s="43"/>
      <c r="L62" s="43"/>
      <c r="M62" s="43"/>
      <c r="N62" s="43"/>
      <c r="O62" s="43"/>
      <c r="P62" s="43"/>
      <c r="Q62" s="43"/>
      <c r="R62" s="43"/>
      <c r="S62" s="63"/>
      <c r="T62" s="43"/>
      <c r="U62" s="43"/>
      <c r="V62" s="67"/>
      <c r="W62" s="2"/>
    </row>
    <row r="63" spans="1:23" x14ac:dyDescent="0.25">
      <c r="A63" s="66"/>
      <c r="B63" s="63"/>
      <c r="C63" s="43"/>
      <c r="D63" s="43"/>
      <c r="E63" s="22"/>
      <c r="F63" s="43"/>
      <c r="G63" s="43"/>
      <c r="H63" s="43"/>
      <c r="I63" s="43"/>
      <c r="J63" s="43"/>
      <c r="K63" s="43"/>
      <c r="L63" s="43"/>
      <c r="M63" s="43"/>
      <c r="N63" s="43"/>
      <c r="O63" s="43"/>
      <c r="P63" s="43"/>
      <c r="Q63" s="43"/>
      <c r="R63" s="43"/>
      <c r="S63" s="63"/>
      <c r="T63" s="43"/>
      <c r="U63" s="43"/>
      <c r="V63" s="67"/>
      <c r="W63" s="2"/>
    </row>
    <row r="64" spans="1:23" x14ac:dyDescent="0.25">
      <c r="A64" s="66"/>
      <c r="B64" s="63"/>
      <c r="C64" s="43"/>
      <c r="D64" s="43"/>
      <c r="E64" s="22"/>
      <c r="F64" s="43"/>
      <c r="G64" s="43"/>
      <c r="H64" s="43"/>
      <c r="I64" s="43"/>
      <c r="J64" s="43"/>
      <c r="K64" s="43"/>
      <c r="L64" s="43"/>
      <c r="M64" s="43"/>
      <c r="N64" s="43"/>
      <c r="O64" s="43"/>
      <c r="P64" s="43"/>
      <c r="Q64" s="43"/>
      <c r="R64" s="43"/>
      <c r="S64" s="63"/>
      <c r="T64" s="43"/>
      <c r="U64" s="43"/>
      <c r="V64" s="67"/>
      <c r="W64" s="2"/>
    </row>
    <row r="65" spans="1:23" x14ac:dyDescent="0.25">
      <c r="A65" s="66"/>
      <c r="B65" s="63"/>
      <c r="C65" s="43"/>
      <c r="D65" s="43"/>
      <c r="E65" s="22"/>
      <c r="F65" s="43"/>
      <c r="G65" s="43"/>
      <c r="H65" s="43"/>
      <c r="I65" s="43"/>
      <c r="J65" s="43"/>
      <c r="K65" s="43"/>
      <c r="L65" s="43"/>
      <c r="M65" s="43"/>
      <c r="N65" s="43"/>
      <c r="O65" s="43"/>
      <c r="P65" s="43"/>
      <c r="Q65" s="43"/>
      <c r="R65" s="43"/>
      <c r="S65" s="63"/>
      <c r="T65" s="43"/>
      <c r="U65" s="43"/>
      <c r="V65" s="67"/>
      <c r="W65" s="2"/>
    </row>
    <row r="66" spans="1:23" x14ac:dyDescent="0.25">
      <c r="A66" s="66"/>
      <c r="B66" s="63"/>
      <c r="C66" s="43"/>
      <c r="D66" s="43"/>
      <c r="E66" s="22"/>
      <c r="F66" s="43"/>
      <c r="G66" s="43"/>
      <c r="H66" s="43"/>
      <c r="I66" s="43"/>
      <c r="J66" s="43"/>
      <c r="K66" s="43"/>
      <c r="L66" s="43"/>
      <c r="M66" s="43"/>
      <c r="N66" s="43"/>
      <c r="O66" s="43"/>
      <c r="P66" s="43"/>
      <c r="Q66" s="43"/>
      <c r="R66" s="43"/>
      <c r="S66" s="63"/>
      <c r="T66" s="43"/>
      <c r="U66" s="43"/>
      <c r="V66" s="67"/>
      <c r="W66" s="2"/>
    </row>
    <row r="67" spans="1:23" x14ac:dyDescent="0.25">
      <c r="A67" s="66"/>
      <c r="B67" s="63"/>
      <c r="C67" s="43"/>
      <c r="D67" s="43"/>
      <c r="E67" s="22"/>
      <c r="F67" s="43"/>
      <c r="G67" s="43"/>
      <c r="H67" s="43"/>
      <c r="I67" s="43"/>
      <c r="J67" s="43"/>
      <c r="K67" s="43"/>
      <c r="L67" s="43"/>
      <c r="M67" s="43"/>
      <c r="N67" s="43"/>
      <c r="O67" s="43"/>
      <c r="P67" s="43"/>
      <c r="Q67" s="43"/>
      <c r="R67" s="43"/>
      <c r="S67" s="63"/>
      <c r="T67" s="43"/>
      <c r="U67" s="43"/>
      <c r="V67" s="67"/>
      <c r="W67" s="2"/>
    </row>
    <row r="68" spans="1:23" x14ac:dyDescent="0.25">
      <c r="A68" s="66"/>
      <c r="B68" s="63"/>
      <c r="C68" s="43"/>
      <c r="D68" s="43"/>
      <c r="E68" s="22"/>
      <c r="F68" s="43"/>
      <c r="G68" s="43"/>
      <c r="H68" s="43"/>
      <c r="I68" s="43"/>
      <c r="J68" s="43"/>
      <c r="K68" s="43"/>
      <c r="L68" s="43"/>
      <c r="M68" s="43"/>
      <c r="N68" s="43"/>
      <c r="O68" s="43"/>
      <c r="P68" s="43"/>
      <c r="Q68" s="43"/>
      <c r="R68" s="43"/>
      <c r="S68" s="63"/>
      <c r="T68" s="43"/>
      <c r="U68" s="43"/>
      <c r="V68" s="67"/>
      <c r="W68" s="2"/>
    </row>
    <row r="69" spans="1:23" x14ac:dyDescent="0.25">
      <c r="A69" s="66"/>
      <c r="B69" s="63"/>
      <c r="C69" s="43"/>
      <c r="D69" s="43"/>
      <c r="E69" s="22"/>
      <c r="F69" s="43"/>
      <c r="G69" s="43"/>
      <c r="H69" s="43"/>
      <c r="I69" s="43"/>
      <c r="J69" s="43"/>
      <c r="K69" s="43"/>
      <c r="L69" s="43"/>
      <c r="M69" s="43"/>
      <c r="N69" s="43"/>
      <c r="O69" s="43"/>
      <c r="P69" s="43"/>
      <c r="Q69" s="43"/>
      <c r="R69" s="43"/>
      <c r="S69" s="63"/>
      <c r="T69" s="43"/>
      <c r="U69" s="43"/>
      <c r="V69" s="67"/>
      <c r="W69" s="2"/>
    </row>
    <row r="70" spans="1:23" x14ac:dyDescent="0.25">
      <c r="A70" s="66"/>
      <c r="B70" s="63"/>
      <c r="C70" s="43"/>
      <c r="D70" s="43"/>
      <c r="E70" s="22"/>
      <c r="F70" s="43"/>
      <c r="G70" s="43"/>
      <c r="H70" s="43"/>
      <c r="I70" s="43"/>
      <c r="J70" s="43"/>
      <c r="K70" s="43"/>
      <c r="L70" s="43"/>
      <c r="M70" s="43"/>
      <c r="N70" s="43"/>
      <c r="O70" s="43"/>
      <c r="P70" s="43"/>
      <c r="Q70" s="43"/>
      <c r="R70" s="43"/>
      <c r="S70" s="63"/>
      <c r="T70" s="43"/>
      <c r="U70" s="43"/>
      <c r="V70" s="67"/>
      <c r="W70" s="2"/>
    </row>
    <row r="71" spans="1:23" x14ac:dyDescent="0.25">
      <c r="A71" s="66"/>
      <c r="B71" s="63"/>
      <c r="C71" s="43"/>
      <c r="D71" s="43"/>
      <c r="E71" s="22"/>
      <c r="F71" s="43"/>
      <c r="G71" s="43"/>
      <c r="H71" s="43"/>
      <c r="I71" s="43"/>
      <c r="J71" s="43"/>
      <c r="K71" s="43"/>
      <c r="L71" s="43"/>
      <c r="M71" s="43"/>
      <c r="N71" s="43"/>
      <c r="O71" s="43"/>
      <c r="P71" s="43"/>
      <c r="Q71" s="43"/>
      <c r="R71" s="43"/>
      <c r="S71" s="63"/>
      <c r="T71" s="43"/>
      <c r="U71" s="43"/>
      <c r="V71" s="67"/>
      <c r="W71" s="2"/>
    </row>
    <row r="72" spans="1:23" x14ac:dyDescent="0.25">
      <c r="A72" s="66"/>
      <c r="B72" s="63"/>
      <c r="C72" s="43"/>
      <c r="D72" s="43"/>
      <c r="E72" s="22"/>
      <c r="F72" s="43"/>
      <c r="G72" s="43"/>
      <c r="H72" s="43"/>
      <c r="I72" s="43"/>
      <c r="J72" s="43"/>
      <c r="K72" s="43"/>
      <c r="L72" s="43"/>
      <c r="M72" s="43"/>
      <c r="N72" s="43"/>
      <c r="O72" s="43"/>
      <c r="P72" s="43"/>
      <c r="Q72" s="43"/>
      <c r="R72" s="43"/>
      <c r="S72" s="63"/>
      <c r="T72" s="43"/>
      <c r="U72" s="43"/>
      <c r="V72" s="67"/>
      <c r="W72" s="2"/>
    </row>
    <row r="73" spans="1:23" x14ac:dyDescent="0.25">
      <c r="A73" s="66"/>
      <c r="B73" s="63"/>
      <c r="C73" s="43"/>
      <c r="D73" s="43"/>
      <c r="E73" s="22"/>
      <c r="F73" s="43"/>
      <c r="G73" s="43"/>
      <c r="H73" s="43"/>
      <c r="I73" s="43"/>
      <c r="J73" s="43"/>
      <c r="K73" s="43"/>
      <c r="L73" s="43"/>
      <c r="M73" s="43"/>
      <c r="N73" s="43"/>
      <c r="O73" s="43"/>
      <c r="P73" s="43"/>
      <c r="Q73" s="43"/>
      <c r="R73" s="43"/>
      <c r="S73" s="63"/>
      <c r="T73" s="43"/>
      <c r="U73" s="43"/>
      <c r="V73" s="67"/>
      <c r="W73" s="2"/>
    </row>
    <row r="74" spans="1:23" x14ac:dyDescent="0.25">
      <c r="A74" s="66"/>
      <c r="B74" s="63"/>
      <c r="C74" s="43"/>
      <c r="D74" s="43"/>
      <c r="E74" s="22"/>
      <c r="F74" s="43"/>
      <c r="G74" s="43"/>
      <c r="H74" s="43"/>
      <c r="I74" s="43"/>
      <c r="J74" s="43"/>
      <c r="K74" s="43"/>
      <c r="L74" s="43"/>
      <c r="M74" s="43"/>
      <c r="N74" s="43"/>
      <c r="O74" s="43"/>
      <c r="P74" s="43"/>
      <c r="Q74" s="43"/>
      <c r="R74" s="43"/>
      <c r="S74" s="63"/>
      <c r="T74" s="43"/>
      <c r="U74" s="43"/>
      <c r="V74" s="67"/>
      <c r="W74" s="2"/>
    </row>
    <row r="75" spans="1:23" x14ac:dyDescent="0.25">
      <c r="A75" s="66"/>
      <c r="B75" s="63"/>
      <c r="C75" s="43"/>
      <c r="D75" s="43"/>
      <c r="E75" s="22"/>
      <c r="F75" s="43"/>
      <c r="G75" s="43"/>
      <c r="H75" s="43"/>
      <c r="I75" s="43"/>
      <c r="J75" s="43"/>
      <c r="K75" s="43"/>
      <c r="L75" s="43"/>
      <c r="M75" s="43"/>
      <c r="N75" s="43"/>
      <c r="O75" s="43"/>
      <c r="P75" s="43"/>
      <c r="Q75" s="43"/>
      <c r="R75" s="43"/>
      <c r="S75" s="63"/>
      <c r="T75" s="43"/>
      <c r="U75" s="43"/>
      <c r="V75" s="67"/>
      <c r="W75" s="2"/>
    </row>
    <row r="76" spans="1:23" x14ac:dyDescent="0.25">
      <c r="A76" s="66"/>
      <c r="B76" s="63"/>
      <c r="C76" s="43"/>
      <c r="D76" s="43"/>
      <c r="E76" s="22"/>
      <c r="F76" s="43"/>
      <c r="G76" s="43"/>
      <c r="H76" s="43"/>
      <c r="I76" s="43"/>
      <c r="J76" s="43"/>
      <c r="K76" s="43"/>
      <c r="L76" s="43"/>
      <c r="M76" s="43"/>
      <c r="N76" s="43"/>
      <c r="O76" s="43"/>
      <c r="P76" s="43"/>
      <c r="Q76" s="43"/>
      <c r="R76" s="43"/>
      <c r="S76" s="63"/>
      <c r="T76" s="43"/>
      <c r="U76" s="43"/>
      <c r="V76" s="67"/>
      <c r="W76" s="2"/>
    </row>
    <row r="77" spans="1:23" x14ac:dyDescent="0.25">
      <c r="A77" s="66"/>
      <c r="B77" s="63"/>
      <c r="C77" s="43"/>
      <c r="D77" s="43"/>
      <c r="E77" s="22"/>
      <c r="F77" s="43"/>
      <c r="G77" s="43"/>
      <c r="H77" s="43"/>
      <c r="I77" s="43"/>
      <c r="J77" s="43"/>
      <c r="K77" s="43"/>
      <c r="L77" s="43"/>
      <c r="M77" s="43"/>
      <c r="N77" s="43"/>
      <c r="O77" s="43"/>
      <c r="P77" s="43"/>
      <c r="Q77" s="43"/>
      <c r="R77" s="43"/>
      <c r="S77" s="63"/>
      <c r="T77" s="43"/>
      <c r="U77" s="43"/>
      <c r="V77" s="67"/>
      <c r="W77" s="2"/>
    </row>
    <row r="78" spans="1:23" x14ac:dyDescent="0.25">
      <c r="A78" s="66"/>
      <c r="B78" s="63"/>
      <c r="C78" s="43"/>
      <c r="D78" s="43"/>
      <c r="E78" s="22"/>
      <c r="F78" s="43"/>
      <c r="G78" s="43"/>
      <c r="H78" s="43"/>
      <c r="I78" s="43"/>
      <c r="J78" s="43"/>
      <c r="K78" s="43"/>
      <c r="L78" s="43"/>
      <c r="M78" s="43"/>
      <c r="N78" s="43"/>
      <c r="O78" s="43"/>
      <c r="P78" s="43"/>
      <c r="Q78" s="43"/>
      <c r="R78" s="43"/>
      <c r="S78" s="63"/>
      <c r="T78" s="43"/>
      <c r="U78" s="43"/>
      <c r="V78" s="67"/>
      <c r="W78" s="2"/>
    </row>
    <row r="79" spans="1:23" x14ac:dyDescent="0.25">
      <c r="A79" s="66"/>
      <c r="B79" s="63"/>
      <c r="C79" s="43"/>
      <c r="D79" s="43"/>
      <c r="E79" s="22"/>
      <c r="F79" s="43"/>
      <c r="G79" s="43"/>
      <c r="H79" s="43"/>
      <c r="I79" s="43"/>
      <c r="J79" s="43"/>
      <c r="K79" s="43"/>
      <c r="L79" s="43"/>
      <c r="M79" s="43"/>
      <c r="N79" s="43"/>
      <c r="O79" s="43"/>
      <c r="P79" s="43"/>
      <c r="Q79" s="43"/>
      <c r="R79" s="43"/>
      <c r="S79" s="63"/>
      <c r="T79" s="43"/>
      <c r="U79" s="43"/>
      <c r="V79" s="67"/>
      <c r="W79" s="2"/>
    </row>
    <row r="80" spans="1:23" x14ac:dyDescent="0.25">
      <c r="A80" s="66"/>
      <c r="B80" s="63"/>
      <c r="C80" s="43"/>
      <c r="D80" s="43"/>
      <c r="E80" s="22"/>
      <c r="F80" s="43"/>
      <c r="G80" s="43"/>
      <c r="H80" s="43"/>
      <c r="I80" s="43"/>
      <c r="J80" s="43"/>
      <c r="K80" s="43"/>
      <c r="L80" s="43"/>
      <c r="M80" s="43"/>
      <c r="N80" s="43"/>
      <c r="O80" s="43"/>
      <c r="P80" s="43"/>
      <c r="Q80" s="43"/>
      <c r="R80" s="43"/>
      <c r="S80" s="63"/>
      <c r="T80" s="43"/>
      <c r="U80" s="43"/>
      <c r="V80" s="67"/>
      <c r="W80" s="2"/>
    </row>
    <row r="81" spans="1:23" x14ac:dyDescent="0.25">
      <c r="A81" s="66"/>
      <c r="B81" s="63"/>
      <c r="C81" s="43"/>
      <c r="D81" s="43"/>
      <c r="E81" s="22"/>
      <c r="F81" s="43"/>
      <c r="G81" s="43"/>
      <c r="H81" s="43"/>
      <c r="I81" s="43"/>
      <c r="J81" s="43"/>
      <c r="K81" s="43"/>
      <c r="L81" s="43"/>
      <c r="M81" s="43"/>
      <c r="N81" s="43"/>
      <c r="O81" s="43"/>
      <c r="P81" s="43"/>
      <c r="Q81" s="43"/>
      <c r="R81" s="43"/>
      <c r="S81" s="63"/>
      <c r="T81" s="43"/>
      <c r="U81" s="43"/>
      <c r="V81" s="67"/>
      <c r="W81" s="2"/>
    </row>
    <row r="82" spans="1:23" x14ac:dyDescent="0.25">
      <c r="A82" s="66"/>
      <c r="B82" s="63"/>
      <c r="C82" s="43"/>
      <c r="D82" s="43"/>
      <c r="E82" s="22"/>
      <c r="F82" s="43"/>
      <c r="G82" s="43"/>
      <c r="H82" s="43"/>
      <c r="I82" s="43"/>
      <c r="J82" s="43"/>
      <c r="K82" s="43"/>
      <c r="L82" s="43"/>
      <c r="M82" s="43"/>
      <c r="N82" s="43"/>
      <c r="O82" s="43"/>
      <c r="P82" s="43"/>
      <c r="Q82" s="43"/>
      <c r="R82" s="43"/>
      <c r="S82" s="63"/>
      <c r="T82" s="43"/>
      <c r="U82" s="43"/>
      <c r="V82" s="67"/>
      <c r="W82" s="2"/>
    </row>
    <row r="83" spans="1:23" x14ac:dyDescent="0.25">
      <c r="A83" s="66"/>
      <c r="B83" s="63"/>
      <c r="C83" s="43"/>
      <c r="D83" s="43"/>
      <c r="E83" s="22"/>
      <c r="F83" s="43"/>
      <c r="G83" s="43"/>
      <c r="H83" s="43"/>
      <c r="I83" s="43"/>
      <c r="J83" s="43"/>
      <c r="K83" s="43"/>
      <c r="L83" s="43"/>
      <c r="M83" s="43"/>
      <c r="N83" s="43"/>
      <c r="O83" s="43"/>
      <c r="P83" s="43"/>
      <c r="Q83" s="43"/>
      <c r="R83" s="43"/>
      <c r="S83" s="63"/>
      <c r="T83" s="43"/>
      <c r="U83" s="43"/>
      <c r="V83" s="67"/>
      <c r="W83" s="2"/>
    </row>
    <row r="84" spans="1:23" x14ac:dyDescent="0.25">
      <c r="A84" s="66"/>
      <c r="B84" s="63"/>
      <c r="C84" s="43"/>
      <c r="D84" s="43"/>
      <c r="E84" s="22"/>
      <c r="F84" s="43"/>
      <c r="G84" s="43"/>
      <c r="H84" s="43"/>
      <c r="I84" s="43"/>
      <c r="J84" s="43"/>
      <c r="K84" s="43"/>
      <c r="L84" s="43"/>
      <c r="M84" s="43"/>
      <c r="N84" s="43"/>
      <c r="O84" s="43"/>
      <c r="P84" s="43"/>
      <c r="Q84" s="43"/>
      <c r="R84" s="43"/>
      <c r="S84" s="63"/>
      <c r="T84" s="43"/>
      <c r="U84" s="43"/>
      <c r="V84" s="67"/>
      <c r="W84" s="2"/>
    </row>
    <row r="85" spans="1:23" x14ac:dyDescent="0.25">
      <c r="A85" s="66"/>
      <c r="B85" s="63"/>
      <c r="C85" s="43"/>
      <c r="D85" s="43"/>
      <c r="E85" s="22"/>
      <c r="F85" s="43"/>
      <c r="G85" s="43"/>
      <c r="H85" s="43"/>
      <c r="I85" s="43"/>
      <c r="J85" s="43"/>
      <c r="K85" s="43"/>
      <c r="L85" s="43"/>
      <c r="M85" s="43"/>
      <c r="N85" s="43"/>
      <c r="O85" s="43"/>
      <c r="P85" s="43"/>
      <c r="Q85" s="43"/>
      <c r="R85" s="43"/>
      <c r="S85" s="43"/>
      <c r="T85" s="43"/>
      <c r="U85" s="43"/>
      <c r="V85" s="67"/>
      <c r="W85" s="2"/>
    </row>
    <row r="86" spans="1:23" x14ac:dyDescent="0.25">
      <c r="A86" s="66"/>
      <c r="B86" s="63"/>
      <c r="C86" s="43"/>
      <c r="D86" s="43"/>
      <c r="E86" s="22"/>
      <c r="F86" s="43"/>
      <c r="G86" s="43"/>
      <c r="H86" s="43"/>
      <c r="I86" s="43"/>
      <c r="J86" s="43"/>
      <c r="K86" s="43"/>
      <c r="L86" s="43"/>
      <c r="M86" s="43"/>
      <c r="N86" s="43"/>
      <c r="O86" s="43"/>
      <c r="P86" s="43"/>
      <c r="Q86" s="43"/>
      <c r="R86" s="661" t="s">
        <v>127</v>
      </c>
      <c r="S86" s="661"/>
      <c r="T86" s="661"/>
      <c r="U86" s="661"/>
      <c r="V86" s="662"/>
      <c r="W86" s="2"/>
    </row>
    <row r="87" spans="1:23" x14ac:dyDescent="0.25">
      <c r="A87" s="66"/>
      <c r="B87" s="63"/>
      <c r="C87" s="43"/>
      <c r="D87" s="43"/>
      <c r="E87" s="22"/>
      <c r="F87" s="43"/>
      <c r="G87" s="43"/>
      <c r="H87" s="43"/>
      <c r="I87" s="43"/>
      <c r="J87" s="43"/>
      <c r="K87" s="43"/>
      <c r="L87" s="43"/>
      <c r="M87" s="43"/>
      <c r="N87" s="43"/>
      <c r="O87" s="43"/>
      <c r="P87" s="43"/>
      <c r="Q87" s="43"/>
      <c r="R87" s="661"/>
      <c r="S87" s="661"/>
      <c r="T87" s="661"/>
      <c r="U87" s="661"/>
      <c r="V87" s="662"/>
      <c r="W87" s="2"/>
    </row>
    <row r="88" spans="1:23" x14ac:dyDescent="0.25">
      <c r="A88" s="66"/>
      <c r="B88" s="63"/>
      <c r="C88" s="43"/>
      <c r="D88" s="43"/>
      <c r="E88" s="22"/>
      <c r="F88" s="43"/>
      <c r="G88" s="43"/>
      <c r="H88" s="43"/>
      <c r="I88" s="43"/>
      <c r="J88" s="43"/>
      <c r="K88" s="43"/>
      <c r="L88" s="43"/>
      <c r="M88" s="43"/>
      <c r="N88" s="43"/>
      <c r="O88" s="43"/>
      <c r="P88" s="43"/>
      <c r="Q88" s="43"/>
      <c r="R88" s="43"/>
      <c r="S88" s="63"/>
      <c r="T88" s="43"/>
      <c r="U88" s="43"/>
      <c r="V88" s="67"/>
      <c r="W88" s="2"/>
    </row>
    <row r="89" spans="1:23" x14ac:dyDescent="0.25">
      <c r="A89" s="66"/>
      <c r="B89" s="63"/>
      <c r="C89" s="43"/>
      <c r="D89" s="43"/>
      <c r="E89" s="22"/>
      <c r="F89" s="43"/>
      <c r="G89" s="43"/>
      <c r="H89" s="43"/>
      <c r="I89" s="43"/>
      <c r="J89" s="43"/>
      <c r="K89" s="43"/>
      <c r="L89" s="43"/>
      <c r="M89" s="43"/>
      <c r="N89" s="43"/>
      <c r="O89" s="43"/>
      <c r="P89" s="43"/>
      <c r="Q89" s="43"/>
      <c r="R89" s="43"/>
      <c r="S89" s="63"/>
      <c r="T89" s="43"/>
      <c r="U89" s="43"/>
      <c r="V89" s="67"/>
      <c r="W89" s="2"/>
    </row>
    <row r="90" spans="1:23" x14ac:dyDescent="0.25">
      <c r="A90" s="66"/>
      <c r="B90" s="63"/>
      <c r="C90" s="43"/>
      <c r="D90" s="43"/>
      <c r="E90" s="22"/>
      <c r="F90" s="43"/>
      <c r="G90" s="43"/>
      <c r="H90" s="43"/>
      <c r="I90" s="43"/>
      <c r="J90" s="43"/>
      <c r="K90" s="43"/>
      <c r="L90" s="43"/>
      <c r="M90" s="43"/>
      <c r="N90" s="43"/>
      <c r="O90" s="43"/>
      <c r="P90" s="43"/>
      <c r="Q90" s="43"/>
      <c r="R90" s="43"/>
      <c r="S90" s="63"/>
      <c r="T90" s="43"/>
      <c r="U90" s="43"/>
      <c r="V90" s="67"/>
      <c r="W90" s="2"/>
    </row>
    <row r="91" spans="1:23" x14ac:dyDescent="0.25">
      <c r="A91" s="66"/>
      <c r="B91" s="63"/>
      <c r="C91" s="43"/>
      <c r="D91" s="43"/>
      <c r="E91" s="22"/>
      <c r="F91" s="43"/>
      <c r="G91" s="43"/>
      <c r="H91" s="43"/>
      <c r="I91" s="43"/>
      <c r="J91" s="43"/>
      <c r="K91" s="43"/>
      <c r="L91" s="43"/>
      <c r="M91" s="43"/>
      <c r="N91" s="43"/>
      <c r="O91" s="43"/>
      <c r="P91" s="43"/>
      <c r="Q91" s="43"/>
      <c r="R91" s="43"/>
      <c r="S91" s="63"/>
      <c r="T91" s="43"/>
      <c r="U91" s="43"/>
      <c r="V91" s="67"/>
      <c r="W91" s="2"/>
    </row>
    <row r="92" spans="1:23" ht="15.75" thickBot="1" x14ac:dyDescent="0.3">
      <c r="A92" s="161"/>
      <c r="B92" s="162"/>
      <c r="C92" s="163"/>
      <c r="D92" s="163"/>
      <c r="E92" s="164"/>
      <c r="F92" s="163"/>
      <c r="G92" s="163"/>
      <c r="H92" s="163"/>
      <c r="I92" s="163"/>
      <c r="J92" s="163"/>
      <c r="K92" s="163"/>
      <c r="L92" s="163"/>
      <c r="M92" s="163"/>
      <c r="N92" s="163"/>
      <c r="O92" s="163"/>
      <c r="P92" s="163"/>
      <c r="Q92" s="163"/>
      <c r="R92" s="163"/>
      <c r="S92" s="162"/>
      <c r="T92" s="163"/>
      <c r="U92" s="163"/>
      <c r="V92" s="165"/>
      <c r="W92" s="2"/>
    </row>
    <row r="93" spans="1:23" ht="27" customHeight="1" x14ac:dyDescent="0.25">
      <c r="A93" s="669" t="s">
        <v>68</v>
      </c>
      <c r="B93" s="670"/>
      <c r="C93" s="670"/>
      <c r="D93" s="670"/>
      <c r="E93" s="670"/>
      <c r="F93" s="670"/>
      <c r="G93" s="464"/>
      <c r="H93" s="464"/>
      <c r="I93" s="464"/>
      <c r="J93" s="475" t="s">
        <v>114</v>
      </c>
      <c r="K93" s="464"/>
      <c r="L93" s="464"/>
      <c r="M93" s="464"/>
      <c r="N93" s="464"/>
      <c r="O93" s="464"/>
      <c r="P93" s="464"/>
      <c r="Q93" s="673" t="s">
        <v>125</v>
      </c>
      <c r="R93" s="673"/>
      <c r="S93" s="673"/>
      <c r="T93" s="673"/>
      <c r="U93" s="674" t="e">
        <f>+'2-Weekly Input'!L67</f>
        <v>#N/A</v>
      </c>
      <c r="V93" s="675"/>
      <c r="W93" s="2"/>
    </row>
    <row r="94" spans="1:23" ht="21" customHeight="1" thickBot="1" x14ac:dyDescent="0.3">
      <c r="A94" s="671" t="str">
        <f>+'Summary Table Report'!P13</f>
        <v>No New Data</v>
      </c>
      <c r="B94" s="672"/>
      <c r="C94" s="672"/>
      <c r="D94" s="503"/>
      <c r="E94" s="503"/>
      <c r="F94" s="503"/>
      <c r="G94" s="470"/>
      <c r="H94" s="470"/>
      <c r="I94" s="470"/>
      <c r="J94" s="476" t="s">
        <v>124</v>
      </c>
      <c r="K94" s="470"/>
      <c r="L94" s="470"/>
      <c r="M94" s="470"/>
      <c r="N94" s="470"/>
      <c r="O94" s="470"/>
      <c r="P94" s="470"/>
      <c r="Q94" s="653" t="s">
        <v>126</v>
      </c>
      <c r="R94" s="653"/>
      <c r="S94" s="653"/>
      <c r="T94" s="653"/>
      <c r="U94" s="654" t="e">
        <f>+'2-Weekly Input'!M67</f>
        <v>#N/A</v>
      </c>
      <c r="V94" s="655"/>
      <c r="W94" s="2"/>
    </row>
    <row r="95" spans="1:23" x14ac:dyDescent="0.25">
      <c r="A95" s="73"/>
      <c r="B95" s="75"/>
      <c r="C95" s="75"/>
      <c r="D95" s="75"/>
      <c r="E95" s="76"/>
      <c r="F95" s="75"/>
      <c r="G95" s="75"/>
      <c r="H95" s="75"/>
      <c r="I95" s="75"/>
      <c r="J95" s="75"/>
      <c r="K95" s="75"/>
      <c r="L95" s="75"/>
      <c r="M95" s="75"/>
      <c r="N95" s="75"/>
      <c r="O95" s="75"/>
      <c r="P95" s="75"/>
      <c r="Q95" s="75"/>
      <c r="R95" s="75"/>
      <c r="S95" s="74"/>
      <c r="T95" s="75"/>
      <c r="U95" s="75"/>
      <c r="V95" s="77"/>
      <c r="W95" s="2"/>
    </row>
    <row r="96" spans="1:23" x14ac:dyDescent="0.25">
      <c r="A96" s="66"/>
      <c r="B96" s="43"/>
      <c r="C96" s="43"/>
      <c r="D96" s="43"/>
      <c r="E96" s="22"/>
      <c r="F96" s="43"/>
      <c r="G96" s="43"/>
      <c r="H96" s="43"/>
      <c r="I96" s="43"/>
      <c r="J96" s="43"/>
      <c r="K96" s="43"/>
      <c r="L96" s="43"/>
      <c r="M96" s="43"/>
      <c r="N96" s="43"/>
      <c r="O96" s="43"/>
      <c r="P96" s="43"/>
      <c r="Q96" s="43"/>
      <c r="R96" s="43"/>
      <c r="S96" s="63"/>
      <c r="T96" s="43"/>
      <c r="U96" s="43"/>
      <c r="V96" s="67"/>
      <c r="W96" s="2"/>
    </row>
    <row r="97" spans="1:23" s="158" customFormat="1" ht="26.25" x14ac:dyDescent="0.4">
      <c r="A97" s="159" t="s">
        <v>128</v>
      </c>
      <c r="B97" s="160" t="e">
        <f>+C17</f>
        <v>#N/A</v>
      </c>
      <c r="C97" s="153"/>
      <c r="D97" s="153"/>
      <c r="E97" s="154"/>
      <c r="F97" s="153"/>
      <c r="G97" s="153"/>
      <c r="H97" s="153"/>
      <c r="I97" s="153"/>
      <c r="J97" s="153"/>
      <c r="K97" s="153"/>
      <c r="L97" s="153"/>
      <c r="M97" s="153"/>
      <c r="N97" s="153"/>
      <c r="O97" s="153"/>
      <c r="P97" s="153"/>
      <c r="Q97" s="153"/>
      <c r="R97" s="153"/>
      <c r="S97" s="155"/>
      <c r="T97" s="153"/>
      <c r="U97" s="153"/>
      <c r="V97" s="156"/>
      <c r="W97" s="157"/>
    </row>
    <row r="98" spans="1:23" x14ac:dyDescent="0.25">
      <c r="A98" s="66"/>
      <c r="B98" s="63"/>
      <c r="C98" s="43"/>
      <c r="D98" s="43"/>
      <c r="E98" s="22"/>
      <c r="F98" s="43"/>
      <c r="G98" s="43"/>
      <c r="H98" s="43"/>
      <c r="I98" s="43"/>
      <c r="J98" s="43"/>
      <c r="K98" s="43"/>
      <c r="L98" s="43"/>
      <c r="M98" s="43"/>
      <c r="N98" s="43"/>
      <c r="O98" s="43"/>
      <c r="P98" s="43"/>
      <c r="Q98" s="43"/>
      <c r="R98" s="43"/>
      <c r="S98" s="63"/>
      <c r="T98" s="43"/>
      <c r="U98" s="43"/>
      <c r="V98" s="67"/>
      <c r="W98" s="2"/>
    </row>
    <row r="99" spans="1:23" x14ac:dyDescent="0.25">
      <c r="A99" s="66"/>
      <c r="B99" s="63"/>
      <c r="C99" s="43"/>
      <c r="D99" s="43"/>
      <c r="E99" s="22"/>
      <c r="F99" s="43"/>
      <c r="G99" s="43"/>
      <c r="H99" s="43"/>
      <c r="I99" s="43"/>
      <c r="J99" s="43"/>
      <c r="K99" s="43"/>
      <c r="L99" s="43"/>
      <c r="M99" s="43"/>
      <c r="N99" s="43"/>
      <c r="O99" s="43"/>
      <c r="P99" s="43"/>
      <c r="Q99" s="43"/>
      <c r="R99" s="43"/>
      <c r="S99" s="63"/>
      <c r="T99" s="43"/>
      <c r="U99" s="43"/>
      <c r="V99" s="67"/>
      <c r="W99" s="2"/>
    </row>
    <row r="100" spans="1:23" x14ac:dyDescent="0.25">
      <c r="A100" s="66"/>
      <c r="B100" s="63"/>
      <c r="C100" s="43"/>
      <c r="D100" s="43"/>
      <c r="E100" s="22"/>
      <c r="F100" s="43"/>
      <c r="G100" s="43"/>
      <c r="H100" s="43"/>
      <c r="I100" s="43"/>
      <c r="J100" s="43"/>
      <c r="K100" s="43"/>
      <c r="L100" s="43"/>
      <c r="M100" s="43"/>
      <c r="N100" s="43"/>
      <c r="O100" s="43"/>
      <c r="P100" s="43"/>
      <c r="Q100" s="43"/>
      <c r="R100" s="43"/>
      <c r="S100" s="63"/>
      <c r="T100" s="43"/>
      <c r="U100" s="43"/>
      <c r="V100" s="67"/>
      <c r="W100" s="2"/>
    </row>
    <row r="101" spans="1:23" x14ac:dyDescent="0.25">
      <c r="A101" s="66"/>
      <c r="B101" s="63"/>
      <c r="C101" s="43"/>
      <c r="D101" s="43"/>
      <c r="E101" s="22"/>
      <c r="F101" s="43"/>
      <c r="G101" s="43"/>
      <c r="H101" s="43"/>
      <c r="I101" s="43"/>
      <c r="J101" s="43"/>
      <c r="K101" s="43"/>
      <c r="L101" s="43"/>
      <c r="M101" s="43"/>
      <c r="N101" s="43"/>
      <c r="O101" s="43"/>
      <c r="P101" s="43"/>
      <c r="Q101" s="43"/>
      <c r="R101" s="43"/>
      <c r="S101" s="63"/>
      <c r="T101" s="43"/>
      <c r="U101" s="43"/>
      <c r="V101" s="67"/>
      <c r="W101" s="2"/>
    </row>
    <row r="102" spans="1:23" x14ac:dyDescent="0.25">
      <c r="A102" s="66"/>
      <c r="B102" s="63"/>
      <c r="C102" s="43"/>
      <c r="D102" s="43"/>
      <c r="E102" s="22"/>
      <c r="F102" s="43"/>
      <c r="G102" s="43"/>
      <c r="H102" s="43"/>
      <c r="I102" s="43"/>
      <c r="J102" s="43"/>
      <c r="K102" s="43"/>
      <c r="L102" s="43"/>
      <c r="M102" s="43"/>
      <c r="N102" s="43"/>
      <c r="O102" s="43"/>
      <c r="P102" s="43"/>
      <c r="Q102" s="43"/>
      <c r="R102" s="43"/>
      <c r="S102" s="63"/>
      <c r="T102" s="43"/>
      <c r="U102" s="43"/>
      <c r="V102" s="67"/>
      <c r="W102" s="2"/>
    </row>
    <row r="103" spans="1:23" x14ac:dyDescent="0.25">
      <c r="A103" s="66"/>
      <c r="B103" s="63"/>
      <c r="C103" s="43"/>
      <c r="D103" s="43"/>
      <c r="E103" s="22"/>
      <c r="F103" s="43"/>
      <c r="G103" s="43"/>
      <c r="H103" s="43"/>
      <c r="I103" s="43"/>
      <c r="J103" s="43"/>
      <c r="K103" s="43"/>
      <c r="L103" s="43"/>
      <c r="M103" s="43"/>
      <c r="N103" s="43"/>
      <c r="O103" s="43"/>
      <c r="P103" s="43"/>
      <c r="Q103" s="43"/>
      <c r="R103" s="43"/>
      <c r="S103" s="63"/>
      <c r="T103" s="43"/>
      <c r="U103" s="43"/>
      <c r="V103" s="67"/>
      <c r="W103" s="2"/>
    </row>
    <row r="104" spans="1:23" x14ac:dyDescent="0.25">
      <c r="A104" s="66"/>
      <c r="B104" s="63"/>
      <c r="C104" s="43"/>
      <c r="D104" s="43"/>
      <c r="E104" s="22"/>
      <c r="F104" s="43"/>
      <c r="G104" s="43"/>
      <c r="H104" s="43"/>
      <c r="I104" s="43"/>
      <c r="J104" s="43"/>
      <c r="K104" s="43"/>
      <c r="L104" s="43"/>
      <c r="M104" s="43"/>
      <c r="N104" s="43"/>
      <c r="O104" s="43"/>
      <c r="P104" s="43"/>
      <c r="Q104" s="43"/>
      <c r="R104" s="43"/>
      <c r="S104" s="63"/>
      <c r="T104" s="43"/>
      <c r="U104" s="43"/>
      <c r="V104" s="67"/>
      <c r="W104" s="2"/>
    </row>
    <row r="105" spans="1:23" x14ac:dyDescent="0.25">
      <c r="A105" s="66"/>
      <c r="B105" s="63"/>
      <c r="C105" s="43"/>
      <c r="D105" s="43"/>
      <c r="E105" s="22"/>
      <c r="F105" s="43"/>
      <c r="G105" s="43"/>
      <c r="H105" s="43"/>
      <c r="I105" s="43"/>
      <c r="J105" s="43"/>
      <c r="K105" s="43"/>
      <c r="L105" s="43"/>
      <c r="M105" s="43"/>
      <c r="N105" s="43"/>
      <c r="O105" s="43"/>
      <c r="P105" s="43"/>
      <c r="Q105" s="43"/>
      <c r="R105" s="43"/>
      <c r="S105" s="63"/>
      <c r="T105" s="43"/>
      <c r="U105" s="43"/>
      <c r="V105" s="67"/>
      <c r="W105" s="2"/>
    </row>
    <row r="106" spans="1:23" x14ac:dyDescent="0.25">
      <c r="A106" s="66"/>
      <c r="B106" s="63"/>
      <c r="C106" s="43"/>
      <c r="D106" s="43"/>
      <c r="E106" s="22"/>
      <c r="F106" s="43"/>
      <c r="G106" s="43"/>
      <c r="H106" s="43"/>
      <c r="I106" s="43"/>
      <c r="J106" s="43"/>
      <c r="K106" s="43"/>
      <c r="L106" s="43"/>
      <c r="M106" s="43"/>
      <c r="N106" s="43"/>
      <c r="O106" s="43"/>
      <c r="P106" s="43"/>
      <c r="Q106" s="43"/>
      <c r="R106" s="43"/>
      <c r="S106" s="63"/>
      <c r="T106" s="43"/>
      <c r="U106" s="43"/>
      <c r="V106" s="67"/>
      <c r="W106" s="2"/>
    </row>
    <row r="107" spans="1:23" x14ac:dyDescent="0.25">
      <c r="A107" s="66"/>
      <c r="B107" s="63"/>
      <c r="C107" s="43"/>
      <c r="D107" s="43"/>
      <c r="E107" s="22"/>
      <c r="F107" s="43"/>
      <c r="G107" s="43"/>
      <c r="H107" s="43"/>
      <c r="I107" s="43"/>
      <c r="J107" s="43"/>
      <c r="K107" s="43"/>
      <c r="L107" s="43"/>
      <c r="M107" s="43"/>
      <c r="N107" s="43"/>
      <c r="O107" s="43"/>
      <c r="P107" s="43"/>
      <c r="Q107" s="43"/>
      <c r="R107" s="43"/>
      <c r="S107" s="63"/>
      <c r="T107" s="43"/>
      <c r="U107" s="43"/>
      <c r="V107" s="67"/>
      <c r="W107" s="2"/>
    </row>
    <row r="108" spans="1:23" x14ac:dyDescent="0.25">
      <c r="A108" s="66"/>
      <c r="B108" s="63"/>
      <c r="C108" s="43"/>
      <c r="D108" s="43"/>
      <c r="E108" s="22"/>
      <c r="F108" s="43"/>
      <c r="G108" s="43"/>
      <c r="H108" s="43"/>
      <c r="I108" s="43"/>
      <c r="J108" s="43"/>
      <c r="K108" s="43"/>
      <c r="L108" s="43"/>
      <c r="M108" s="43"/>
      <c r="N108" s="43"/>
      <c r="O108" s="43"/>
      <c r="P108" s="43"/>
      <c r="Q108" s="43"/>
      <c r="R108" s="43"/>
      <c r="S108" s="63"/>
      <c r="T108" s="43"/>
      <c r="U108" s="43"/>
      <c r="V108" s="67"/>
      <c r="W108" s="2"/>
    </row>
    <row r="109" spans="1:23" x14ac:dyDescent="0.25">
      <c r="A109" s="66"/>
      <c r="B109" s="63"/>
      <c r="C109" s="43"/>
      <c r="D109" s="43"/>
      <c r="E109" s="22"/>
      <c r="F109" s="43"/>
      <c r="G109" s="43"/>
      <c r="H109" s="43"/>
      <c r="I109" s="43"/>
      <c r="J109" s="43"/>
      <c r="K109" s="43"/>
      <c r="L109" s="43"/>
      <c r="M109" s="43"/>
      <c r="N109" s="43"/>
      <c r="O109" s="43"/>
      <c r="P109" s="43"/>
      <c r="Q109" s="43"/>
      <c r="R109" s="43"/>
      <c r="S109" s="63"/>
      <c r="T109" s="43"/>
      <c r="U109" s="43"/>
      <c r="V109" s="67"/>
      <c r="W109" s="2"/>
    </row>
    <row r="110" spans="1:23" x14ac:dyDescent="0.25">
      <c r="A110" s="66"/>
      <c r="B110" s="63"/>
      <c r="C110" s="43"/>
      <c r="D110" s="43"/>
      <c r="E110" s="22"/>
      <c r="F110" s="43"/>
      <c r="G110" s="43"/>
      <c r="H110" s="43"/>
      <c r="I110" s="43"/>
      <c r="J110" s="43"/>
      <c r="K110" s="43"/>
      <c r="L110" s="43"/>
      <c r="M110" s="43"/>
      <c r="N110" s="43"/>
      <c r="O110" s="43"/>
      <c r="P110" s="43"/>
      <c r="Q110" s="43"/>
      <c r="R110" s="43"/>
      <c r="S110" s="63"/>
      <c r="T110" s="43"/>
      <c r="U110" s="43"/>
      <c r="V110" s="67"/>
      <c r="W110" s="2"/>
    </row>
    <row r="111" spans="1:23" x14ac:dyDescent="0.25">
      <c r="A111" s="66"/>
      <c r="B111" s="63"/>
      <c r="C111" s="43"/>
      <c r="D111" s="43"/>
      <c r="E111" s="22"/>
      <c r="F111" s="43"/>
      <c r="G111" s="43"/>
      <c r="H111" s="43"/>
      <c r="I111" s="43"/>
      <c r="J111" s="43"/>
      <c r="K111" s="43"/>
      <c r="L111" s="43"/>
      <c r="M111" s="43"/>
      <c r="N111" s="43"/>
      <c r="O111" s="43"/>
      <c r="P111" s="43"/>
      <c r="Q111" s="43"/>
      <c r="R111" s="43"/>
      <c r="S111" s="63"/>
      <c r="T111" s="43"/>
      <c r="U111" s="43"/>
      <c r="V111" s="67"/>
      <c r="W111" s="2"/>
    </row>
    <row r="112" spans="1:23" x14ac:dyDescent="0.25">
      <c r="A112" s="66"/>
      <c r="B112" s="63"/>
      <c r="C112" s="43"/>
      <c r="D112" s="43"/>
      <c r="E112" s="22"/>
      <c r="F112" s="43"/>
      <c r="G112" s="43"/>
      <c r="H112" s="43"/>
      <c r="I112" s="43"/>
      <c r="J112" s="43"/>
      <c r="K112" s="43"/>
      <c r="L112" s="43"/>
      <c r="M112" s="43"/>
      <c r="N112" s="43"/>
      <c r="O112" s="43"/>
      <c r="P112" s="43"/>
      <c r="Q112" s="43"/>
      <c r="R112" s="43"/>
      <c r="S112" s="63"/>
      <c r="T112" s="43"/>
      <c r="U112" s="43"/>
      <c r="V112" s="67"/>
      <c r="W112" s="2"/>
    </row>
    <row r="113" spans="1:23" x14ac:dyDescent="0.25">
      <c r="A113" s="66"/>
      <c r="B113" s="63"/>
      <c r="C113" s="43"/>
      <c r="D113" s="43"/>
      <c r="E113" s="22"/>
      <c r="F113" s="43"/>
      <c r="G113" s="43"/>
      <c r="H113" s="43"/>
      <c r="I113" s="43"/>
      <c r="J113" s="43"/>
      <c r="K113" s="43"/>
      <c r="L113" s="43"/>
      <c r="M113" s="43"/>
      <c r="N113" s="43"/>
      <c r="O113" s="43"/>
      <c r="P113" s="43"/>
      <c r="Q113" s="43"/>
      <c r="R113" s="43"/>
      <c r="S113" s="63"/>
      <c r="T113" s="43"/>
      <c r="U113" s="43"/>
      <c r="V113" s="67"/>
      <c r="W113" s="2"/>
    </row>
    <row r="114" spans="1:23" x14ac:dyDescent="0.25">
      <c r="A114" s="66"/>
      <c r="B114" s="63"/>
      <c r="C114" s="43"/>
      <c r="D114" s="43"/>
      <c r="E114" s="22"/>
      <c r="F114" s="43"/>
      <c r="G114" s="43"/>
      <c r="H114" s="43"/>
      <c r="I114" s="43"/>
      <c r="J114" s="43"/>
      <c r="K114" s="43"/>
      <c r="L114" s="43"/>
      <c r="M114" s="43"/>
      <c r="N114" s="43"/>
      <c r="O114" s="43"/>
      <c r="P114" s="43"/>
      <c r="Q114" s="43"/>
      <c r="R114" s="43"/>
      <c r="S114" s="63"/>
      <c r="T114" s="43"/>
      <c r="U114" s="43"/>
      <c r="V114" s="67"/>
      <c r="W114" s="2"/>
    </row>
    <row r="115" spans="1:23" x14ac:dyDescent="0.25">
      <c r="A115" s="66"/>
      <c r="B115" s="63"/>
      <c r="C115" s="43"/>
      <c r="D115" s="43"/>
      <c r="E115" s="22"/>
      <c r="F115" s="43"/>
      <c r="G115" s="43"/>
      <c r="H115" s="43"/>
      <c r="I115" s="43"/>
      <c r="J115" s="43"/>
      <c r="K115" s="43"/>
      <c r="L115" s="43"/>
      <c r="M115" s="43"/>
      <c r="N115" s="43"/>
      <c r="O115" s="43"/>
      <c r="P115" s="43"/>
      <c r="Q115" s="43"/>
      <c r="R115" s="43"/>
      <c r="S115" s="63"/>
      <c r="T115" s="43"/>
      <c r="U115" s="43"/>
      <c r="V115" s="67"/>
      <c r="W115" s="2"/>
    </row>
    <row r="116" spans="1:23" x14ac:dyDescent="0.25">
      <c r="A116" s="66"/>
      <c r="B116" s="63"/>
      <c r="C116" s="43"/>
      <c r="D116" s="43"/>
      <c r="E116" s="22"/>
      <c r="F116" s="43"/>
      <c r="G116" s="43"/>
      <c r="H116" s="43"/>
      <c r="I116" s="43"/>
      <c r="J116" s="43"/>
      <c r="K116" s="43"/>
      <c r="L116" s="43"/>
      <c r="M116" s="43"/>
      <c r="N116" s="43"/>
      <c r="O116" s="43"/>
      <c r="P116" s="43"/>
      <c r="Q116" s="43"/>
      <c r="R116" s="43"/>
      <c r="S116" s="63"/>
      <c r="T116" s="43"/>
      <c r="U116" s="43"/>
      <c r="V116" s="67"/>
      <c r="W116" s="2"/>
    </row>
    <row r="117" spans="1:23" x14ac:dyDescent="0.25">
      <c r="A117" s="66"/>
      <c r="B117" s="63"/>
      <c r="C117" s="43"/>
      <c r="D117" s="43"/>
      <c r="E117" s="22"/>
      <c r="F117" s="43"/>
      <c r="G117" s="43"/>
      <c r="H117" s="43"/>
      <c r="I117" s="43"/>
      <c r="J117" s="43"/>
      <c r="K117" s="43"/>
      <c r="L117" s="43"/>
      <c r="M117" s="43"/>
      <c r="N117" s="43"/>
      <c r="O117" s="43"/>
      <c r="P117" s="43"/>
      <c r="Q117" s="43"/>
      <c r="R117" s="43"/>
      <c r="S117" s="63"/>
      <c r="T117" s="43"/>
      <c r="U117" s="43"/>
      <c r="V117" s="67"/>
      <c r="W117" s="2"/>
    </row>
    <row r="118" spans="1:23" x14ac:dyDescent="0.25">
      <c r="A118" s="66"/>
      <c r="B118" s="63"/>
      <c r="C118" s="43"/>
      <c r="D118" s="43"/>
      <c r="E118" s="22"/>
      <c r="F118" s="43"/>
      <c r="G118" s="43"/>
      <c r="H118" s="43"/>
      <c r="I118" s="43"/>
      <c r="J118" s="43"/>
      <c r="K118" s="43"/>
      <c r="L118" s="43"/>
      <c r="M118" s="43"/>
      <c r="N118" s="43"/>
      <c r="O118" s="43"/>
      <c r="P118" s="43"/>
      <c r="Q118" s="43"/>
      <c r="R118" s="43"/>
      <c r="S118" s="63"/>
      <c r="T118" s="43"/>
      <c r="U118" s="43"/>
      <c r="V118" s="67"/>
      <c r="W118" s="2"/>
    </row>
    <row r="119" spans="1:23" x14ac:dyDescent="0.25">
      <c r="A119" s="66"/>
      <c r="B119" s="63"/>
      <c r="C119" s="43"/>
      <c r="D119" s="43"/>
      <c r="E119" s="22"/>
      <c r="F119" s="43"/>
      <c r="G119" s="43"/>
      <c r="H119" s="43"/>
      <c r="I119" s="43"/>
      <c r="J119" s="43"/>
      <c r="K119" s="43"/>
      <c r="L119" s="43"/>
      <c r="M119" s="43"/>
      <c r="N119" s="43"/>
      <c r="O119" s="43"/>
      <c r="P119" s="43"/>
      <c r="Q119" s="43"/>
      <c r="R119" s="43"/>
      <c r="S119" s="63"/>
      <c r="T119" s="43"/>
      <c r="U119" s="43"/>
      <c r="V119" s="67"/>
      <c r="W119" s="2"/>
    </row>
    <row r="120" spans="1:23" x14ac:dyDescent="0.25">
      <c r="A120" s="66"/>
      <c r="B120" s="63"/>
      <c r="C120" s="43"/>
      <c r="D120" s="43"/>
      <c r="E120" s="22"/>
      <c r="F120" s="43"/>
      <c r="G120" s="43"/>
      <c r="H120" s="43"/>
      <c r="I120" s="43"/>
      <c r="J120" s="43"/>
      <c r="K120" s="43"/>
      <c r="L120" s="43"/>
      <c r="M120" s="43"/>
      <c r="N120" s="43"/>
      <c r="O120" s="43"/>
      <c r="P120" s="43"/>
      <c r="Q120" s="43"/>
      <c r="R120" s="43"/>
      <c r="S120" s="63"/>
      <c r="T120" s="43"/>
      <c r="U120" s="43"/>
      <c r="V120" s="67"/>
      <c r="W120" s="2"/>
    </row>
    <row r="121" spans="1:23" x14ac:dyDescent="0.25">
      <c r="A121" s="66"/>
      <c r="B121" s="63"/>
      <c r="C121" s="43"/>
      <c r="D121" s="43"/>
      <c r="E121" s="22"/>
      <c r="F121" s="43"/>
      <c r="G121" s="43"/>
      <c r="H121" s="43"/>
      <c r="I121" s="43"/>
      <c r="J121" s="43"/>
      <c r="K121" s="43"/>
      <c r="L121" s="43"/>
      <c r="M121" s="43"/>
      <c r="N121" s="43"/>
      <c r="O121" s="43"/>
      <c r="P121" s="43"/>
      <c r="Q121" s="43"/>
      <c r="R121" s="43"/>
      <c r="S121" s="63"/>
      <c r="T121" s="43"/>
      <c r="U121" s="43"/>
      <c r="V121" s="67"/>
      <c r="W121" s="2"/>
    </row>
    <row r="122" spans="1:23" x14ac:dyDescent="0.25">
      <c r="A122" s="66"/>
      <c r="B122" s="63"/>
      <c r="C122" s="43"/>
      <c r="D122" s="43"/>
      <c r="E122" s="22"/>
      <c r="F122" s="43"/>
      <c r="G122" s="43"/>
      <c r="H122" s="43"/>
      <c r="I122" s="43"/>
      <c r="J122" s="43"/>
      <c r="K122" s="43"/>
      <c r="L122" s="43"/>
      <c r="M122" s="43"/>
      <c r="N122" s="43"/>
      <c r="O122" s="43"/>
      <c r="P122" s="43"/>
      <c r="Q122" s="43"/>
      <c r="R122" s="43"/>
      <c r="S122" s="63"/>
      <c r="T122" s="43"/>
      <c r="U122" s="43"/>
      <c r="V122" s="67"/>
      <c r="W122" s="2"/>
    </row>
    <row r="123" spans="1:23" x14ac:dyDescent="0.25">
      <c r="A123" s="66"/>
      <c r="B123" s="63"/>
      <c r="C123" s="43"/>
      <c r="D123" s="43"/>
      <c r="E123" s="22"/>
      <c r="F123" s="43"/>
      <c r="G123" s="43"/>
      <c r="H123" s="43"/>
      <c r="I123" s="43"/>
      <c r="J123" s="43"/>
      <c r="K123" s="43"/>
      <c r="L123" s="43"/>
      <c r="M123" s="43"/>
      <c r="N123" s="43"/>
      <c r="O123" s="43"/>
      <c r="P123" s="43"/>
      <c r="Q123" s="43"/>
      <c r="R123" s="43"/>
      <c r="S123" s="43"/>
      <c r="T123" s="43"/>
      <c r="U123" s="43"/>
      <c r="V123" s="67"/>
      <c r="W123" s="2"/>
    </row>
    <row r="124" spans="1:23" x14ac:dyDescent="0.25">
      <c r="A124" s="66"/>
      <c r="B124" s="63"/>
      <c r="C124" s="43"/>
      <c r="D124" s="43"/>
      <c r="E124" s="22"/>
      <c r="F124" s="43"/>
      <c r="G124" s="43"/>
      <c r="H124" s="43"/>
      <c r="I124" s="43"/>
      <c r="J124" s="43"/>
      <c r="K124" s="43"/>
      <c r="L124" s="43"/>
      <c r="M124" s="43"/>
      <c r="N124" s="43"/>
      <c r="O124" s="43"/>
      <c r="P124" s="43"/>
      <c r="Q124" s="43"/>
      <c r="R124" s="661" t="s">
        <v>127</v>
      </c>
      <c r="S124" s="661"/>
      <c r="T124" s="661"/>
      <c r="U124" s="661"/>
      <c r="V124" s="662"/>
      <c r="W124" s="2"/>
    </row>
    <row r="125" spans="1:23" x14ac:dyDescent="0.25">
      <c r="A125" s="66"/>
      <c r="B125" s="63"/>
      <c r="C125" s="43"/>
      <c r="D125" s="43"/>
      <c r="E125" s="22"/>
      <c r="F125" s="43"/>
      <c r="G125" s="43"/>
      <c r="H125" s="43"/>
      <c r="I125" s="43"/>
      <c r="J125" s="43"/>
      <c r="K125" s="43"/>
      <c r="L125" s="43"/>
      <c r="M125" s="43"/>
      <c r="N125" s="43"/>
      <c r="O125" s="43"/>
      <c r="P125" s="43"/>
      <c r="Q125" s="43"/>
      <c r="R125" s="661"/>
      <c r="S125" s="661"/>
      <c r="T125" s="661"/>
      <c r="U125" s="661"/>
      <c r="V125" s="662"/>
      <c r="W125" s="2"/>
    </row>
    <row r="126" spans="1:23" x14ac:dyDescent="0.25">
      <c r="A126" s="66"/>
      <c r="B126" s="63"/>
      <c r="C126" s="43"/>
      <c r="D126" s="43"/>
      <c r="E126" s="22"/>
      <c r="F126" s="43"/>
      <c r="G126" s="43"/>
      <c r="H126" s="43"/>
      <c r="I126" s="43"/>
      <c r="J126" s="43"/>
      <c r="K126" s="43"/>
      <c r="L126" s="43"/>
      <c r="M126" s="43"/>
      <c r="N126" s="43"/>
      <c r="O126" s="43"/>
      <c r="P126" s="43"/>
      <c r="Q126" s="43"/>
      <c r="R126" s="43"/>
      <c r="S126" s="63"/>
      <c r="T126" s="43"/>
      <c r="U126" s="43"/>
      <c r="V126" s="67"/>
      <c r="W126" s="2"/>
    </row>
    <row r="127" spans="1:23" x14ac:dyDescent="0.25">
      <c r="A127" s="66"/>
      <c r="B127" s="63"/>
      <c r="C127" s="43"/>
      <c r="D127" s="43"/>
      <c r="E127" s="22"/>
      <c r="F127" s="43"/>
      <c r="G127" s="43"/>
      <c r="H127" s="43"/>
      <c r="I127" s="43"/>
      <c r="J127" s="43"/>
      <c r="K127" s="43"/>
      <c r="L127" s="43"/>
      <c r="M127" s="43"/>
      <c r="N127" s="43"/>
      <c r="O127" s="43"/>
      <c r="P127" s="43"/>
      <c r="Q127" s="43"/>
      <c r="R127" s="43"/>
      <c r="S127" s="63"/>
      <c r="T127" s="43"/>
      <c r="U127" s="43"/>
      <c r="V127" s="67"/>
      <c r="W127" s="2"/>
    </row>
    <row r="128" spans="1:23" x14ac:dyDescent="0.25">
      <c r="A128" s="66"/>
      <c r="B128" s="63"/>
      <c r="C128" s="43"/>
      <c r="D128" s="43"/>
      <c r="E128" s="22"/>
      <c r="F128" s="43"/>
      <c r="G128" s="43"/>
      <c r="H128" s="43"/>
      <c r="I128" s="43"/>
      <c r="J128" s="43"/>
      <c r="K128" s="43"/>
      <c r="L128" s="43"/>
      <c r="M128" s="43"/>
      <c r="N128" s="43"/>
      <c r="O128" s="43"/>
      <c r="P128" s="43"/>
      <c r="Q128" s="43"/>
      <c r="R128" s="43"/>
      <c r="S128" s="63"/>
      <c r="T128" s="43"/>
      <c r="U128" s="43"/>
      <c r="V128" s="67"/>
      <c r="W128" s="2"/>
    </row>
    <row r="129" spans="1:23" x14ac:dyDescent="0.25">
      <c r="A129" s="66"/>
      <c r="B129" s="63"/>
      <c r="C129" s="43"/>
      <c r="D129" s="43"/>
      <c r="E129" s="22"/>
      <c r="F129" s="43"/>
      <c r="G129" s="43"/>
      <c r="H129" s="43"/>
      <c r="I129" s="43"/>
      <c r="J129" s="43"/>
      <c r="K129" s="43"/>
      <c r="L129" s="43"/>
      <c r="M129" s="43"/>
      <c r="N129" s="43"/>
      <c r="O129" s="43"/>
      <c r="P129" s="43"/>
      <c r="Q129" s="43"/>
      <c r="R129" s="43"/>
      <c r="S129" s="63"/>
      <c r="T129" s="43"/>
      <c r="U129" s="43"/>
      <c r="V129" s="67"/>
      <c r="W129" s="2"/>
    </row>
    <row r="130" spans="1:23" x14ac:dyDescent="0.25">
      <c r="A130" s="66"/>
      <c r="B130" s="63"/>
      <c r="C130" s="43"/>
      <c r="D130" s="43"/>
      <c r="E130" s="22"/>
      <c r="F130" s="43"/>
      <c r="G130" s="43"/>
      <c r="H130" s="43"/>
      <c r="I130" s="43"/>
      <c r="J130" s="43"/>
      <c r="K130" s="43"/>
      <c r="L130" s="43"/>
      <c r="M130" s="43"/>
      <c r="N130" s="43"/>
      <c r="O130" s="43"/>
      <c r="P130" s="43"/>
      <c r="Q130" s="43"/>
      <c r="R130" s="43"/>
      <c r="S130" s="43"/>
      <c r="T130" s="43"/>
      <c r="U130" s="43"/>
      <c r="V130" s="67"/>
      <c r="W130" s="2"/>
    </row>
    <row r="131" spans="1:23" s="158" customFormat="1" ht="26.25" customHeight="1" x14ac:dyDescent="0.4">
      <c r="A131" s="159" t="s">
        <v>129</v>
      </c>
      <c r="B131" s="160" t="e">
        <f>+C18</f>
        <v>#N/A</v>
      </c>
      <c r="C131" s="153"/>
      <c r="D131" s="153"/>
      <c r="E131" s="154"/>
      <c r="F131" s="153"/>
      <c r="G131" s="153"/>
      <c r="H131" s="153"/>
      <c r="I131" s="153"/>
      <c r="J131" s="153"/>
      <c r="K131" s="153"/>
      <c r="L131" s="153"/>
      <c r="M131" s="153"/>
      <c r="N131" s="153"/>
      <c r="O131" s="153"/>
      <c r="P131" s="153"/>
      <c r="Q131" s="153"/>
      <c r="R131" s="153"/>
      <c r="S131" s="155"/>
      <c r="T131" s="153"/>
      <c r="U131" s="153"/>
      <c r="V131" s="156"/>
      <c r="W131" s="157"/>
    </row>
    <row r="132" spans="1:23" x14ac:dyDescent="0.25">
      <c r="A132" s="66"/>
      <c r="B132" s="63"/>
      <c r="C132" s="43"/>
      <c r="D132" s="43"/>
      <c r="E132" s="22"/>
      <c r="F132" s="43"/>
      <c r="G132" s="43"/>
      <c r="H132" s="43"/>
      <c r="I132" s="43"/>
      <c r="J132" s="43"/>
      <c r="K132" s="43"/>
      <c r="L132" s="43"/>
      <c r="M132" s="43"/>
      <c r="N132" s="43"/>
      <c r="O132" s="43"/>
      <c r="P132" s="43"/>
      <c r="Q132" s="43"/>
      <c r="R132" s="43"/>
      <c r="S132" s="63"/>
      <c r="T132" s="43"/>
      <c r="U132" s="43"/>
      <c r="V132" s="67"/>
      <c r="W132" s="2"/>
    </row>
    <row r="133" spans="1:23" x14ac:dyDescent="0.25">
      <c r="A133" s="66"/>
      <c r="B133" s="63"/>
      <c r="C133" s="43"/>
      <c r="D133" s="43"/>
      <c r="E133" s="22"/>
      <c r="F133" s="43"/>
      <c r="G133" s="43"/>
      <c r="H133" s="43"/>
      <c r="I133" s="43"/>
      <c r="J133" s="43"/>
      <c r="K133" s="43"/>
      <c r="L133" s="43"/>
      <c r="M133" s="43"/>
      <c r="N133" s="43"/>
      <c r="O133" s="43"/>
      <c r="P133" s="43"/>
      <c r="Q133" s="43"/>
      <c r="R133" s="43"/>
      <c r="S133" s="63"/>
      <c r="T133" s="43"/>
      <c r="U133" s="43"/>
      <c r="V133" s="67"/>
      <c r="W133" s="2"/>
    </row>
    <row r="134" spans="1:23" x14ac:dyDescent="0.25">
      <c r="A134" s="66"/>
      <c r="B134" s="63"/>
      <c r="C134" s="43"/>
      <c r="D134" s="43"/>
      <c r="E134" s="22"/>
      <c r="F134" s="43"/>
      <c r="G134" s="43"/>
      <c r="H134" s="43"/>
      <c r="I134" s="43"/>
      <c r="J134" s="43"/>
      <c r="K134" s="43"/>
      <c r="L134" s="43"/>
      <c r="M134" s="43"/>
      <c r="N134" s="43"/>
      <c r="O134" s="43"/>
      <c r="P134" s="43"/>
      <c r="Q134" s="43"/>
      <c r="R134" s="43"/>
      <c r="S134" s="63"/>
      <c r="T134" s="43"/>
      <c r="U134" s="43"/>
      <c r="V134" s="67"/>
      <c r="W134" s="2"/>
    </row>
    <row r="135" spans="1:23" x14ac:dyDescent="0.25">
      <c r="A135" s="66"/>
      <c r="B135" s="63"/>
      <c r="C135" s="43"/>
      <c r="D135" s="43"/>
      <c r="E135" s="22"/>
      <c r="F135" s="43"/>
      <c r="G135" s="43"/>
      <c r="H135" s="43"/>
      <c r="I135" s="43"/>
      <c r="J135" s="43"/>
      <c r="K135" s="43"/>
      <c r="L135" s="43"/>
      <c r="M135" s="43"/>
      <c r="N135" s="43"/>
      <c r="O135" s="43"/>
      <c r="P135" s="43"/>
      <c r="Q135" s="43"/>
      <c r="R135" s="43"/>
      <c r="S135" s="63"/>
      <c r="T135" s="43"/>
      <c r="U135" s="43"/>
      <c r="V135" s="67"/>
      <c r="W135" s="2"/>
    </row>
    <row r="136" spans="1:23" x14ac:dyDescent="0.25">
      <c r="A136" s="66"/>
      <c r="B136" s="63"/>
      <c r="C136" s="43"/>
      <c r="D136" s="43"/>
      <c r="E136" s="22"/>
      <c r="F136" s="43"/>
      <c r="G136" s="43"/>
      <c r="H136" s="43"/>
      <c r="I136" s="43"/>
      <c r="J136" s="43"/>
      <c r="K136" s="43"/>
      <c r="L136" s="43"/>
      <c r="M136" s="43"/>
      <c r="N136" s="43"/>
      <c r="O136" s="43"/>
      <c r="P136" s="43"/>
      <c r="Q136" s="43"/>
      <c r="R136" s="43"/>
      <c r="S136" s="63"/>
      <c r="T136" s="43"/>
      <c r="U136" s="43"/>
      <c r="V136" s="67"/>
      <c r="W136" s="2"/>
    </row>
    <row r="137" spans="1:23" x14ac:dyDescent="0.25">
      <c r="A137" s="66"/>
      <c r="B137" s="63"/>
      <c r="C137" s="43"/>
      <c r="D137" s="43"/>
      <c r="E137" s="22"/>
      <c r="F137" s="43"/>
      <c r="G137" s="43"/>
      <c r="H137" s="43"/>
      <c r="I137" s="43"/>
      <c r="J137" s="43"/>
      <c r="K137" s="43"/>
      <c r="L137" s="43"/>
      <c r="M137" s="43"/>
      <c r="N137" s="43"/>
      <c r="O137" s="43"/>
      <c r="P137" s="43"/>
      <c r="Q137" s="43"/>
      <c r="R137" s="43"/>
      <c r="S137" s="63"/>
      <c r="T137" s="43"/>
      <c r="U137" s="43"/>
      <c r="V137" s="67"/>
      <c r="W137" s="2"/>
    </row>
    <row r="138" spans="1:23" x14ac:dyDescent="0.25">
      <c r="A138" s="66"/>
      <c r="B138" s="63"/>
      <c r="C138" s="43"/>
      <c r="D138" s="43"/>
      <c r="E138" s="22"/>
      <c r="F138" s="43"/>
      <c r="G138" s="43"/>
      <c r="H138" s="43"/>
      <c r="I138" s="43"/>
      <c r="J138" s="43"/>
      <c r="K138" s="43"/>
      <c r="L138" s="43"/>
      <c r="M138" s="43"/>
      <c r="N138" s="43"/>
      <c r="O138" s="43"/>
      <c r="P138" s="43"/>
      <c r="Q138" s="43"/>
      <c r="R138" s="43"/>
      <c r="S138" s="63"/>
      <c r="T138" s="43"/>
      <c r="U138" s="43"/>
      <c r="V138" s="67"/>
      <c r="W138" s="2"/>
    </row>
    <row r="139" spans="1:23" x14ac:dyDescent="0.25">
      <c r="A139" s="66"/>
      <c r="B139" s="63"/>
      <c r="C139" s="43"/>
      <c r="D139" s="43"/>
      <c r="E139" s="22"/>
      <c r="F139" s="43"/>
      <c r="G139" s="43"/>
      <c r="H139" s="43"/>
      <c r="I139" s="43"/>
      <c r="J139" s="43"/>
      <c r="K139" s="43"/>
      <c r="L139" s="43"/>
      <c r="M139" s="43"/>
      <c r="N139" s="43"/>
      <c r="O139" s="43"/>
      <c r="P139" s="43"/>
      <c r="Q139" s="43"/>
      <c r="R139" s="43"/>
      <c r="S139" s="63"/>
      <c r="T139" s="43"/>
      <c r="U139" s="43"/>
      <c r="V139" s="67"/>
      <c r="W139" s="2"/>
    </row>
    <row r="140" spans="1:23" x14ac:dyDescent="0.25">
      <c r="A140" s="66"/>
      <c r="B140" s="63"/>
      <c r="C140" s="43"/>
      <c r="D140" s="43"/>
      <c r="E140" s="22"/>
      <c r="F140" s="43"/>
      <c r="G140" s="43"/>
      <c r="H140" s="43"/>
      <c r="I140" s="43"/>
      <c r="J140" s="43"/>
      <c r="K140" s="43"/>
      <c r="L140" s="43"/>
      <c r="M140" s="43"/>
      <c r="N140" s="43"/>
      <c r="O140" s="43"/>
      <c r="P140" s="43"/>
      <c r="Q140" s="43"/>
      <c r="R140" s="43"/>
      <c r="S140" s="63"/>
      <c r="T140" s="43"/>
      <c r="U140" s="43"/>
      <c r="V140" s="67"/>
      <c r="W140" s="2"/>
    </row>
    <row r="141" spans="1:23" x14ac:dyDescent="0.25">
      <c r="A141" s="66"/>
      <c r="B141" s="63"/>
      <c r="C141" s="43"/>
      <c r="D141" s="43"/>
      <c r="E141" s="22"/>
      <c r="F141" s="43"/>
      <c r="G141" s="43"/>
      <c r="H141" s="43"/>
      <c r="I141" s="43"/>
      <c r="J141" s="43"/>
      <c r="K141" s="43"/>
      <c r="L141" s="43"/>
      <c r="M141" s="43"/>
      <c r="N141" s="43"/>
      <c r="O141" s="43"/>
      <c r="P141" s="43"/>
      <c r="Q141" s="43"/>
      <c r="R141" s="43"/>
      <c r="S141" s="63"/>
      <c r="T141" s="43"/>
      <c r="U141" s="43"/>
      <c r="V141" s="67"/>
      <c r="W141" s="2"/>
    </row>
    <row r="142" spans="1:23" x14ac:dyDescent="0.25">
      <c r="A142" s="66"/>
      <c r="B142" s="63"/>
      <c r="C142" s="43"/>
      <c r="D142" s="43"/>
      <c r="E142" s="22"/>
      <c r="F142" s="43"/>
      <c r="G142" s="43"/>
      <c r="H142" s="43"/>
      <c r="I142" s="43"/>
      <c r="J142" s="43"/>
      <c r="K142" s="43"/>
      <c r="L142" s="43"/>
      <c r="M142" s="43"/>
      <c r="N142" s="43"/>
      <c r="O142" s="43"/>
      <c r="P142" s="43"/>
      <c r="Q142" s="43"/>
      <c r="R142" s="43"/>
      <c r="S142" s="63"/>
      <c r="T142" s="43"/>
      <c r="U142" s="43"/>
      <c r="V142" s="67"/>
      <c r="W142" s="2"/>
    </row>
    <row r="143" spans="1:23" x14ac:dyDescent="0.25">
      <c r="A143" s="66"/>
      <c r="B143" s="63"/>
      <c r="C143" s="43"/>
      <c r="D143" s="43"/>
      <c r="E143" s="22"/>
      <c r="F143" s="43"/>
      <c r="G143" s="43"/>
      <c r="H143" s="43"/>
      <c r="I143" s="43"/>
      <c r="J143" s="43"/>
      <c r="K143" s="43"/>
      <c r="L143" s="43"/>
      <c r="M143" s="43"/>
      <c r="N143" s="43"/>
      <c r="O143" s="43"/>
      <c r="P143" s="43"/>
      <c r="Q143" s="43"/>
      <c r="R143" s="43"/>
      <c r="S143" s="63"/>
      <c r="T143" s="43"/>
      <c r="U143" s="43"/>
      <c r="V143" s="67"/>
      <c r="W143" s="2"/>
    </row>
    <row r="144" spans="1:23" x14ac:dyDescent="0.25">
      <c r="A144" s="66"/>
      <c r="B144" s="63"/>
      <c r="C144" s="43"/>
      <c r="D144" s="43"/>
      <c r="E144" s="22"/>
      <c r="F144" s="43"/>
      <c r="G144" s="43"/>
      <c r="H144" s="43"/>
      <c r="I144" s="43"/>
      <c r="J144" s="43"/>
      <c r="K144" s="43"/>
      <c r="L144" s="43"/>
      <c r="M144" s="43"/>
      <c r="N144" s="43"/>
      <c r="O144" s="43"/>
      <c r="P144" s="43"/>
      <c r="Q144" s="43"/>
      <c r="R144" s="43"/>
      <c r="S144" s="63"/>
      <c r="T144" s="43"/>
      <c r="U144" s="43"/>
      <c r="V144" s="67"/>
      <c r="W144" s="2"/>
    </row>
    <row r="145" spans="1:23" x14ac:dyDescent="0.25">
      <c r="A145" s="66"/>
      <c r="B145" s="63"/>
      <c r="C145" s="43"/>
      <c r="D145" s="43"/>
      <c r="E145" s="22"/>
      <c r="F145" s="43"/>
      <c r="G145" s="43"/>
      <c r="H145" s="43"/>
      <c r="I145" s="43"/>
      <c r="J145" s="43"/>
      <c r="K145" s="43"/>
      <c r="L145" s="43"/>
      <c r="M145" s="43"/>
      <c r="N145" s="43"/>
      <c r="O145" s="43"/>
      <c r="P145" s="43"/>
      <c r="Q145" s="43"/>
      <c r="R145" s="43"/>
      <c r="S145" s="63"/>
      <c r="T145" s="43"/>
      <c r="U145" s="43"/>
      <c r="V145" s="67"/>
      <c r="W145" s="2"/>
    </row>
    <row r="146" spans="1:23" x14ac:dyDescent="0.25">
      <c r="A146" s="66"/>
      <c r="B146" s="63"/>
      <c r="C146" s="43"/>
      <c r="D146" s="43"/>
      <c r="E146" s="22"/>
      <c r="F146" s="43"/>
      <c r="G146" s="43"/>
      <c r="H146" s="43"/>
      <c r="I146" s="43"/>
      <c r="J146" s="43"/>
      <c r="K146" s="43"/>
      <c r="L146" s="43"/>
      <c r="M146" s="43"/>
      <c r="N146" s="43"/>
      <c r="O146" s="43"/>
      <c r="P146" s="43"/>
      <c r="Q146" s="43"/>
      <c r="R146" s="43"/>
      <c r="S146" s="63"/>
      <c r="T146" s="43"/>
      <c r="U146" s="43"/>
      <c r="V146" s="67"/>
      <c r="W146" s="2"/>
    </row>
    <row r="147" spans="1:23" x14ac:dyDescent="0.25">
      <c r="A147" s="66"/>
      <c r="B147" s="63"/>
      <c r="C147" s="43"/>
      <c r="D147" s="43"/>
      <c r="E147" s="22"/>
      <c r="F147" s="43"/>
      <c r="G147" s="43"/>
      <c r="H147" s="43"/>
      <c r="I147" s="43"/>
      <c r="J147" s="43"/>
      <c r="K147" s="43"/>
      <c r="L147" s="43"/>
      <c r="M147" s="43"/>
      <c r="N147" s="43"/>
      <c r="O147" s="43"/>
      <c r="P147" s="43"/>
      <c r="Q147" s="43"/>
      <c r="R147" s="43"/>
      <c r="S147" s="63"/>
      <c r="T147" s="43"/>
      <c r="U147" s="43"/>
      <c r="V147" s="67"/>
      <c r="W147" s="2"/>
    </row>
    <row r="148" spans="1:23" x14ac:dyDescent="0.25">
      <c r="A148" s="66"/>
      <c r="B148" s="63"/>
      <c r="C148" s="43"/>
      <c r="D148" s="43"/>
      <c r="E148" s="22"/>
      <c r="F148" s="43"/>
      <c r="G148" s="43"/>
      <c r="H148" s="43"/>
      <c r="I148" s="43"/>
      <c r="J148" s="43"/>
      <c r="K148" s="43"/>
      <c r="L148" s="43"/>
      <c r="M148" s="43"/>
      <c r="N148" s="43"/>
      <c r="O148" s="43"/>
      <c r="P148" s="43"/>
      <c r="Q148" s="43"/>
      <c r="R148" s="43"/>
      <c r="S148" s="63"/>
      <c r="T148" s="43"/>
      <c r="U148" s="43"/>
      <c r="V148" s="67"/>
      <c r="W148" s="2"/>
    </row>
    <row r="149" spans="1:23" x14ac:dyDescent="0.25">
      <c r="A149" s="66"/>
      <c r="B149" s="63"/>
      <c r="C149" s="43"/>
      <c r="D149" s="43"/>
      <c r="E149" s="22"/>
      <c r="F149" s="43"/>
      <c r="G149" s="43"/>
      <c r="H149" s="43"/>
      <c r="I149" s="43"/>
      <c r="J149" s="43"/>
      <c r="K149" s="43"/>
      <c r="L149" s="43"/>
      <c r="M149" s="43"/>
      <c r="N149" s="43"/>
      <c r="O149" s="43"/>
      <c r="P149" s="43"/>
      <c r="Q149" s="43"/>
      <c r="R149" s="43"/>
      <c r="S149" s="63"/>
      <c r="T149" s="43"/>
      <c r="U149" s="43"/>
      <c r="V149" s="67"/>
      <c r="W149" s="2"/>
    </row>
    <row r="150" spans="1:23" x14ac:dyDescent="0.25">
      <c r="A150" s="66"/>
      <c r="B150" s="63"/>
      <c r="C150" s="43"/>
      <c r="D150" s="43"/>
      <c r="E150" s="22"/>
      <c r="F150" s="43"/>
      <c r="G150" s="43"/>
      <c r="H150" s="43"/>
      <c r="I150" s="43"/>
      <c r="J150" s="43"/>
      <c r="K150" s="43"/>
      <c r="L150" s="43"/>
      <c r="M150" s="43"/>
      <c r="N150" s="43"/>
      <c r="O150" s="43"/>
      <c r="P150" s="43"/>
      <c r="Q150" s="43"/>
      <c r="R150" s="43"/>
      <c r="S150" s="63"/>
      <c r="T150" s="43"/>
      <c r="U150" s="43"/>
      <c r="V150" s="67"/>
      <c r="W150" s="2"/>
    </row>
    <row r="151" spans="1:23" x14ac:dyDescent="0.25">
      <c r="A151" s="66"/>
      <c r="B151" s="63"/>
      <c r="C151" s="43"/>
      <c r="D151" s="43"/>
      <c r="E151" s="22"/>
      <c r="F151" s="43"/>
      <c r="G151" s="43"/>
      <c r="H151" s="43"/>
      <c r="I151" s="43"/>
      <c r="J151" s="43"/>
      <c r="K151" s="43"/>
      <c r="L151" s="43"/>
      <c r="M151" s="43"/>
      <c r="N151" s="43"/>
      <c r="O151" s="43"/>
      <c r="P151" s="43"/>
      <c r="Q151" s="43"/>
      <c r="R151" s="43"/>
      <c r="S151" s="63"/>
      <c r="T151" s="43"/>
      <c r="U151" s="43"/>
      <c r="V151" s="67"/>
      <c r="W151" s="2"/>
    </row>
    <row r="152" spans="1:23" x14ac:dyDescent="0.25">
      <c r="A152" s="66"/>
      <c r="B152" s="63"/>
      <c r="C152" s="43"/>
      <c r="D152" s="43"/>
      <c r="E152" s="22"/>
      <c r="F152" s="43"/>
      <c r="G152" s="43"/>
      <c r="H152" s="43"/>
      <c r="I152" s="43"/>
      <c r="J152" s="43"/>
      <c r="K152" s="43"/>
      <c r="L152" s="43"/>
      <c r="M152" s="43"/>
      <c r="N152" s="43"/>
      <c r="O152" s="43"/>
      <c r="P152" s="43"/>
      <c r="Q152" s="43"/>
      <c r="R152" s="43"/>
      <c r="S152" s="63"/>
      <c r="T152" s="43"/>
      <c r="U152" s="43"/>
      <c r="V152" s="67"/>
      <c r="W152" s="2"/>
    </row>
    <row r="153" spans="1:23" x14ac:dyDescent="0.25">
      <c r="A153" s="66"/>
      <c r="B153" s="63"/>
      <c r="C153" s="43"/>
      <c r="D153" s="43"/>
      <c r="E153" s="22"/>
      <c r="F153" s="43"/>
      <c r="G153" s="43"/>
      <c r="H153" s="43"/>
      <c r="I153" s="43"/>
      <c r="J153" s="43"/>
      <c r="K153" s="43"/>
      <c r="L153" s="43"/>
      <c r="M153" s="43"/>
      <c r="N153" s="43"/>
      <c r="O153" s="43"/>
      <c r="P153" s="43"/>
      <c r="Q153" s="43"/>
      <c r="R153" s="43"/>
      <c r="S153" s="63"/>
      <c r="T153" s="43"/>
      <c r="U153" s="43"/>
      <c r="V153" s="67"/>
      <c r="W153" s="2"/>
    </row>
    <row r="154" spans="1:23" x14ac:dyDescent="0.25">
      <c r="A154" s="66"/>
      <c r="B154" s="63"/>
      <c r="C154" s="43"/>
      <c r="D154" s="43"/>
      <c r="E154" s="22"/>
      <c r="F154" s="43"/>
      <c r="G154" s="43"/>
      <c r="H154" s="43"/>
      <c r="I154" s="43"/>
      <c r="J154" s="43"/>
      <c r="K154" s="43"/>
      <c r="L154" s="43"/>
      <c r="M154" s="43"/>
      <c r="N154" s="43"/>
      <c r="O154" s="43"/>
      <c r="P154" s="43"/>
      <c r="Q154" s="43"/>
      <c r="R154" s="43"/>
      <c r="S154" s="63"/>
      <c r="T154" s="43"/>
      <c r="U154" s="43"/>
      <c r="V154" s="67"/>
      <c r="W154" s="2"/>
    </row>
    <row r="155" spans="1:23" x14ac:dyDescent="0.25">
      <c r="A155" s="66"/>
      <c r="B155" s="63"/>
      <c r="C155" s="43"/>
      <c r="D155" s="43"/>
      <c r="E155" s="22"/>
      <c r="F155" s="43"/>
      <c r="G155" s="43"/>
      <c r="H155" s="43"/>
      <c r="I155" s="43"/>
      <c r="J155" s="43"/>
      <c r="K155" s="43"/>
      <c r="L155" s="43"/>
      <c r="M155" s="43"/>
      <c r="N155" s="43"/>
      <c r="O155" s="43"/>
      <c r="P155" s="43"/>
      <c r="Q155" s="43"/>
      <c r="R155" s="43"/>
      <c r="S155" s="63"/>
      <c r="T155" s="43"/>
      <c r="U155" s="43"/>
      <c r="V155" s="67"/>
      <c r="W155" s="2"/>
    </row>
    <row r="156" spans="1:23" x14ac:dyDescent="0.25">
      <c r="A156" s="66"/>
      <c r="B156" s="63"/>
      <c r="C156" s="43"/>
      <c r="D156" s="43"/>
      <c r="E156" s="22"/>
      <c r="F156" s="43"/>
      <c r="G156" s="43"/>
      <c r="H156" s="43"/>
      <c r="I156" s="43"/>
      <c r="J156" s="43"/>
      <c r="K156" s="43"/>
      <c r="L156" s="43"/>
      <c r="M156" s="43"/>
      <c r="N156" s="43"/>
      <c r="O156" s="43"/>
      <c r="P156" s="43"/>
      <c r="Q156" s="43"/>
      <c r="R156" s="43"/>
      <c r="S156" s="63"/>
      <c r="T156" s="43"/>
      <c r="U156" s="43"/>
      <c r="V156" s="67"/>
      <c r="W156" s="2"/>
    </row>
    <row r="157" spans="1:23" x14ac:dyDescent="0.25">
      <c r="A157" s="66"/>
      <c r="B157" s="63"/>
      <c r="C157" s="43"/>
      <c r="D157" s="43"/>
      <c r="E157" s="22"/>
      <c r="F157" s="43"/>
      <c r="G157" s="43"/>
      <c r="H157" s="43"/>
      <c r="I157" s="43"/>
      <c r="J157" s="43"/>
      <c r="K157" s="43"/>
      <c r="L157" s="43"/>
      <c r="M157" s="43"/>
      <c r="N157" s="43"/>
      <c r="O157" s="43"/>
      <c r="P157" s="43"/>
      <c r="Q157" s="43"/>
      <c r="R157" s="43"/>
      <c r="S157" s="43"/>
      <c r="T157" s="43"/>
      <c r="U157" s="43"/>
      <c r="V157" s="67"/>
      <c r="W157" s="2"/>
    </row>
    <row r="158" spans="1:23" x14ac:dyDescent="0.25">
      <c r="A158" s="66"/>
      <c r="B158" s="63"/>
      <c r="C158" s="43"/>
      <c r="D158" s="43"/>
      <c r="E158" s="22"/>
      <c r="F158" s="43"/>
      <c r="G158" s="43"/>
      <c r="H158" s="43"/>
      <c r="I158" s="43"/>
      <c r="J158" s="43"/>
      <c r="K158" s="43"/>
      <c r="L158" s="43"/>
      <c r="M158" s="43"/>
      <c r="N158" s="43"/>
      <c r="O158" s="43"/>
      <c r="P158" s="43"/>
      <c r="Q158" s="43"/>
      <c r="R158" s="661" t="s">
        <v>127</v>
      </c>
      <c r="S158" s="661"/>
      <c r="T158" s="661"/>
      <c r="U158" s="661"/>
      <c r="V158" s="662"/>
      <c r="W158" s="2"/>
    </row>
    <row r="159" spans="1:23" x14ac:dyDescent="0.25">
      <c r="A159" s="66"/>
      <c r="B159" s="63"/>
      <c r="C159" s="43"/>
      <c r="D159" s="43"/>
      <c r="E159" s="22"/>
      <c r="F159" s="43"/>
      <c r="G159" s="43"/>
      <c r="H159" s="43"/>
      <c r="I159" s="43"/>
      <c r="J159" s="43"/>
      <c r="K159" s="43"/>
      <c r="L159" s="43"/>
      <c r="M159" s="43"/>
      <c r="N159" s="43"/>
      <c r="O159" s="43"/>
      <c r="P159" s="43"/>
      <c r="Q159" s="43"/>
      <c r="R159" s="661"/>
      <c r="S159" s="661"/>
      <c r="T159" s="661"/>
      <c r="U159" s="661"/>
      <c r="V159" s="662"/>
      <c r="W159" s="2"/>
    </row>
    <row r="160" spans="1:23" x14ac:dyDescent="0.25">
      <c r="A160" s="66"/>
      <c r="B160" s="63"/>
      <c r="C160" s="43"/>
      <c r="D160" s="43"/>
      <c r="E160" s="22"/>
      <c r="F160" s="43"/>
      <c r="G160" s="43"/>
      <c r="H160" s="43"/>
      <c r="I160" s="43"/>
      <c r="J160" s="43"/>
      <c r="K160" s="43"/>
      <c r="L160" s="43"/>
      <c r="M160" s="43"/>
      <c r="N160" s="43"/>
      <c r="O160" s="43"/>
      <c r="P160" s="43"/>
      <c r="Q160" s="43"/>
      <c r="R160" s="43"/>
      <c r="S160" s="63"/>
      <c r="T160" s="43"/>
      <c r="U160" s="43"/>
      <c r="V160" s="67"/>
      <c r="W160" s="2"/>
    </row>
    <row r="161" spans="1:23" x14ac:dyDescent="0.25">
      <c r="A161" s="66"/>
      <c r="B161" s="63"/>
      <c r="C161" s="43"/>
      <c r="D161" s="43"/>
      <c r="E161" s="22"/>
      <c r="F161" s="43"/>
      <c r="G161" s="43"/>
      <c r="H161" s="43"/>
      <c r="I161" s="43"/>
      <c r="J161" s="43"/>
      <c r="K161" s="43"/>
      <c r="L161" s="43"/>
      <c r="M161" s="43"/>
      <c r="N161" s="43"/>
      <c r="O161" s="43"/>
      <c r="P161" s="43"/>
      <c r="Q161" s="43"/>
      <c r="R161" s="43"/>
      <c r="S161" s="63"/>
      <c r="T161" s="43"/>
      <c r="U161" s="43"/>
      <c r="V161" s="67"/>
      <c r="W161" s="2"/>
    </row>
    <row r="162" spans="1:23" x14ac:dyDescent="0.25">
      <c r="A162" s="66"/>
      <c r="B162" s="63"/>
      <c r="C162" s="43"/>
      <c r="D162" s="43"/>
      <c r="E162" s="22"/>
      <c r="F162" s="43"/>
      <c r="G162" s="43"/>
      <c r="H162" s="43"/>
      <c r="I162" s="43"/>
      <c r="J162" s="43"/>
      <c r="K162" s="43"/>
      <c r="L162" s="43"/>
      <c r="M162" s="43"/>
      <c r="N162" s="43"/>
      <c r="O162" s="43"/>
      <c r="P162" s="43"/>
      <c r="Q162" s="43"/>
      <c r="R162" s="43"/>
      <c r="S162" s="43"/>
      <c r="T162" s="43"/>
      <c r="U162" s="43"/>
      <c r="V162" s="67"/>
      <c r="W162" s="2"/>
    </row>
    <row r="163" spans="1:23" ht="20.25" customHeight="1" x14ac:dyDescent="0.25">
      <c r="A163" s="68"/>
      <c r="B163" s="69"/>
      <c r="C163" s="70"/>
      <c r="D163" s="70"/>
      <c r="E163" s="71"/>
      <c r="F163" s="70"/>
      <c r="G163" s="70"/>
      <c r="H163" s="70"/>
      <c r="I163" s="70"/>
      <c r="J163" s="70"/>
      <c r="K163" s="70"/>
      <c r="L163" s="70"/>
      <c r="M163" s="70"/>
      <c r="N163" s="70"/>
      <c r="O163" s="70"/>
      <c r="P163" s="70"/>
      <c r="Q163" s="70"/>
      <c r="R163" s="70"/>
      <c r="S163" s="69"/>
      <c r="T163" s="70"/>
      <c r="U163" s="70"/>
      <c r="V163" s="72"/>
      <c r="W163" s="2"/>
    </row>
  </sheetData>
  <sheetProtection algorithmName="SHA-512" hashValue="3KORf2UhCwQkEDnsypUxQnYfyPEUSkGd30aDszFF5wY5G6ea3EtugxKPsPS83P+vUn+fYWrrsrwEVezEY878lA==" saltValue="ovQFUVALXugiSaufOCUapA==" spinCount="100000" sheet="1" objects="1" scenarios="1" selectLockedCells="1"/>
  <mergeCells count="24">
    <mergeCell ref="R124:V125"/>
    <mergeCell ref="R158:V159"/>
    <mergeCell ref="Q93:T93"/>
    <mergeCell ref="U93:V93"/>
    <mergeCell ref="Q94:T94"/>
    <mergeCell ref="U94:V94"/>
    <mergeCell ref="A93:F93"/>
    <mergeCell ref="A94:C94"/>
    <mergeCell ref="R86:V87"/>
    <mergeCell ref="U21:V21"/>
    <mergeCell ref="U22:V22"/>
    <mergeCell ref="Q21:T21"/>
    <mergeCell ref="Q22:T22"/>
    <mergeCell ref="A21:F21"/>
    <mergeCell ref="A22:C22"/>
    <mergeCell ref="A3:J3"/>
    <mergeCell ref="A6:B6"/>
    <mergeCell ref="C6:G6"/>
    <mergeCell ref="A14:C14"/>
    <mergeCell ref="R52:V53"/>
    <mergeCell ref="A15:B15"/>
    <mergeCell ref="A16:B16"/>
    <mergeCell ref="A17:B17"/>
    <mergeCell ref="A18:B18"/>
  </mergeCells>
  <printOptions horizontalCentered="1"/>
  <pageMargins left="0.15" right="0.15" top="0.4" bottom="0.4" header="0.3" footer="0.3"/>
  <pageSetup scale="46" fitToHeight="0" orientation="landscape" r:id="rId1"/>
  <headerFooter>
    <oddFooter>&amp;L&amp;F; &amp;A&amp;R&amp;12Printed &amp;D</oddFooter>
  </headerFooter>
  <rowBreaks count="1" manualBreakCount="1">
    <brk id="91" max="16383" man="1"/>
  </rowBreaks>
  <ignoredErrors>
    <ignoredError sqref="D15:G18"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R138"/>
  <sheetViews>
    <sheetView topLeftCell="A7" zoomScale="73" zoomScaleNormal="73" workbookViewId="0">
      <selection activeCell="O84" sqref="O84"/>
    </sheetView>
  </sheetViews>
  <sheetFormatPr defaultColWidth="11.5703125" defaultRowHeight="15" x14ac:dyDescent="0.25"/>
  <cols>
    <col min="1" max="1" width="11.5703125" style="5"/>
    <col min="2" max="2" width="13.140625" style="29" customWidth="1"/>
    <col min="3" max="4" width="13.140625" style="5" customWidth="1"/>
    <col min="5" max="5" width="13.140625" style="46" customWidth="1"/>
    <col min="6" max="13" width="16" style="5" customWidth="1"/>
    <col min="14" max="14" width="17.28515625" style="29" customWidth="1"/>
    <col min="15" max="15" width="9" style="5" customWidth="1"/>
    <col min="16" max="16" width="13.140625" style="5" customWidth="1"/>
    <col min="17" max="17" width="11.5703125" style="5" customWidth="1"/>
    <col min="18" max="18" width="4.7109375" style="29" customWidth="1"/>
    <col min="19" max="19" width="15.7109375" style="5" customWidth="1"/>
    <col min="20" max="16384" width="11.5703125" style="5"/>
  </cols>
  <sheetData>
    <row r="1" spans="1:18" ht="28.5" x14ac:dyDescent="0.45">
      <c r="A1" s="1" t="s">
        <v>278</v>
      </c>
      <c r="B1" s="2"/>
      <c r="C1" s="3"/>
      <c r="D1" s="3"/>
      <c r="E1" s="4"/>
      <c r="F1" s="3"/>
      <c r="G1" s="3"/>
      <c r="H1" s="3"/>
      <c r="I1" s="3"/>
      <c r="J1" s="3"/>
      <c r="K1" s="3"/>
      <c r="L1" s="3"/>
      <c r="M1" s="3"/>
      <c r="N1" s="2"/>
      <c r="O1" s="3"/>
      <c r="P1" s="3"/>
      <c r="Q1" s="3"/>
      <c r="R1" s="2"/>
    </row>
    <row r="2" spans="1:18" x14ac:dyDescent="0.25">
      <c r="A2" s="3"/>
      <c r="B2" s="2"/>
      <c r="C2" s="3"/>
      <c r="D2" s="3"/>
      <c r="E2" s="4"/>
      <c r="F2" s="3"/>
      <c r="G2" s="3"/>
      <c r="H2" s="3"/>
      <c r="I2" s="3"/>
      <c r="J2" s="3"/>
      <c r="K2" s="3"/>
      <c r="L2" s="3"/>
      <c r="M2" s="3"/>
      <c r="N2" s="2"/>
      <c r="O2" s="3"/>
      <c r="P2" s="3"/>
      <c r="Q2" s="3"/>
      <c r="R2" s="2"/>
    </row>
    <row r="3" spans="1:18" ht="107.25" customHeight="1" x14ac:dyDescent="0.25">
      <c r="A3" s="592" t="s">
        <v>304</v>
      </c>
      <c r="B3" s="593"/>
      <c r="C3" s="593"/>
      <c r="D3" s="593"/>
      <c r="E3" s="593"/>
      <c r="F3" s="593"/>
      <c r="G3" s="593"/>
      <c r="H3" s="593"/>
      <c r="I3" s="593"/>
      <c r="J3" s="594"/>
      <c r="K3" s="14"/>
      <c r="L3" s="14"/>
      <c r="M3" s="14"/>
      <c r="N3" s="2"/>
      <c r="O3" s="3"/>
      <c r="P3" s="3"/>
      <c r="Q3" s="3"/>
      <c r="R3" s="2"/>
    </row>
    <row r="4" spans="1:18" x14ac:dyDescent="0.25">
      <c r="A4" s="3"/>
      <c r="B4" s="2"/>
      <c r="C4" s="3"/>
      <c r="D4" s="3"/>
      <c r="E4" s="4"/>
      <c r="F4" s="3"/>
      <c r="G4" s="3"/>
      <c r="H4" s="3"/>
      <c r="I4" s="3"/>
      <c r="J4" s="3"/>
      <c r="K4" s="3"/>
      <c r="L4" s="3"/>
      <c r="M4" s="3"/>
      <c r="N4" s="2"/>
      <c r="O4" s="3"/>
      <c r="P4" s="3"/>
      <c r="Q4" s="3"/>
      <c r="R4" s="2"/>
    </row>
    <row r="5" spans="1:18" x14ac:dyDescent="0.25">
      <c r="A5" s="3"/>
      <c r="B5" s="2"/>
      <c r="C5" s="3"/>
      <c r="D5" s="3"/>
      <c r="E5" s="4"/>
      <c r="F5" s="3"/>
      <c r="G5" s="3"/>
      <c r="H5" s="3"/>
      <c r="I5" s="3"/>
      <c r="J5" s="3"/>
      <c r="K5" s="3"/>
      <c r="L5" s="3"/>
      <c r="M5" s="3"/>
      <c r="N5" s="2"/>
      <c r="O5" s="3"/>
      <c r="P5" s="3"/>
      <c r="Q5" s="3"/>
      <c r="R5" s="2"/>
    </row>
    <row r="6" spans="1:18" ht="30" customHeight="1" x14ac:dyDescent="0.25">
      <c r="A6" s="626" t="s">
        <v>25</v>
      </c>
      <c r="B6" s="639"/>
      <c r="C6" s="628">
        <f>+'1-Budget Input'!C14:G14</f>
        <v>0</v>
      </c>
      <c r="D6" s="629"/>
      <c r="E6" s="629"/>
      <c r="F6" s="629"/>
      <c r="G6" s="630"/>
      <c r="H6" s="26"/>
      <c r="I6" s="3"/>
      <c r="J6" s="3"/>
      <c r="K6" s="3"/>
      <c r="L6" s="3"/>
      <c r="M6" s="3"/>
      <c r="N6" s="2"/>
      <c r="O6" s="3"/>
      <c r="P6" s="3"/>
      <c r="Q6" s="3"/>
      <c r="R6" s="2"/>
    </row>
    <row r="7" spans="1:18" ht="16.5" customHeight="1" x14ac:dyDescent="0.3">
      <c r="A7" s="15"/>
      <c r="B7" s="2"/>
      <c r="C7" s="3"/>
      <c r="D7" s="3"/>
      <c r="E7" s="4"/>
      <c r="F7" s="3"/>
      <c r="G7" s="3"/>
      <c r="H7" s="3"/>
      <c r="I7" s="3"/>
      <c r="J7" s="3"/>
      <c r="K7" s="3"/>
      <c r="L7" s="3"/>
      <c r="M7" s="3"/>
      <c r="N7" s="2"/>
      <c r="O7" s="3"/>
      <c r="P7" s="3"/>
      <c r="Q7" s="3"/>
      <c r="R7" s="2"/>
    </row>
    <row r="8" spans="1:18" ht="30" customHeight="1" x14ac:dyDescent="0.25">
      <c r="A8" s="3"/>
      <c r="B8" s="514" t="s">
        <v>23</v>
      </c>
      <c r="C8" s="27">
        <f>+'1-Budget Input'!C16</f>
        <v>0</v>
      </c>
      <c r="D8" s="26"/>
      <c r="E8" s="4"/>
      <c r="F8" s="3"/>
      <c r="G8" s="3"/>
      <c r="H8" s="3"/>
      <c r="I8" s="2"/>
      <c r="J8" s="3"/>
      <c r="K8" s="3"/>
      <c r="L8" s="3"/>
      <c r="M8" s="2"/>
      <c r="N8" s="3"/>
      <c r="O8" s="3"/>
      <c r="P8" s="3"/>
      <c r="Q8" s="3"/>
      <c r="R8" s="3"/>
    </row>
    <row r="9" spans="1:18" x14ac:dyDescent="0.25">
      <c r="A9" s="3"/>
      <c r="B9" s="2"/>
      <c r="C9" s="3"/>
      <c r="D9" s="3"/>
      <c r="E9" s="4"/>
      <c r="F9" s="3"/>
      <c r="G9" s="3"/>
      <c r="H9" s="3"/>
      <c r="I9" s="3"/>
      <c r="J9" s="3"/>
      <c r="K9" s="3"/>
      <c r="L9" s="3"/>
      <c r="N9" s="86"/>
      <c r="O9" s="3"/>
      <c r="P9" s="3"/>
      <c r="Q9" s="3"/>
      <c r="R9" s="2"/>
    </row>
    <row r="10" spans="1:18" ht="15.75" thickBot="1" x14ac:dyDescent="0.3">
      <c r="A10" s="63"/>
      <c r="B10" s="65"/>
      <c r="C10" s="22"/>
      <c r="D10" s="22"/>
      <c r="E10" s="22"/>
      <c r="F10" s="22"/>
      <c r="G10" s="22"/>
      <c r="H10" s="22"/>
      <c r="I10" s="63"/>
      <c r="J10" s="65"/>
      <c r="K10" s="64"/>
      <c r="L10" s="43"/>
      <c r="M10" s="63"/>
      <c r="N10" s="65"/>
      <c r="O10" s="64"/>
      <c r="P10" s="43"/>
      <c r="Q10" s="63"/>
      <c r="R10" s="65"/>
    </row>
    <row r="11" spans="1:18" ht="27" customHeight="1" x14ac:dyDescent="0.35">
      <c r="A11" s="680">
        <f>+C6</f>
        <v>0</v>
      </c>
      <c r="B11" s="681"/>
      <c r="C11" s="681"/>
      <c r="D11" s="681"/>
      <c r="E11" s="681"/>
      <c r="F11" s="477"/>
      <c r="G11" s="684" t="s">
        <v>317</v>
      </c>
      <c r="H11" s="684"/>
      <c r="I11" s="684"/>
      <c r="J11" s="684"/>
      <c r="K11" s="684"/>
      <c r="L11" s="477"/>
      <c r="M11" s="478"/>
      <c r="N11" s="686" t="s">
        <v>148</v>
      </c>
      <c r="O11" s="676" t="e">
        <f>LOOKUP('Inc 1'!$B$169,'Inc 1'!$B$157:$B$168,'Inc 1'!$A$157:$A$168)</f>
        <v>#N/A</v>
      </c>
      <c r="P11" s="676"/>
      <c r="Q11" s="678">
        <f>+C8</f>
        <v>0</v>
      </c>
      <c r="R11" s="2"/>
    </row>
    <row r="12" spans="1:18" s="214" customFormat="1" ht="23.25" customHeight="1" thickBot="1" x14ac:dyDescent="0.3">
      <c r="A12" s="682"/>
      <c r="B12" s="683"/>
      <c r="C12" s="683"/>
      <c r="D12" s="683"/>
      <c r="E12" s="683"/>
      <c r="F12" s="479"/>
      <c r="G12" s="685"/>
      <c r="H12" s="685"/>
      <c r="I12" s="685"/>
      <c r="J12" s="685"/>
      <c r="K12" s="685"/>
      <c r="L12" s="479"/>
      <c r="M12" s="480"/>
      <c r="N12" s="687"/>
      <c r="O12" s="677"/>
      <c r="P12" s="677"/>
      <c r="Q12" s="679"/>
      <c r="R12" s="212"/>
    </row>
    <row r="13" spans="1:18" x14ac:dyDescent="0.25">
      <c r="A13" s="303"/>
      <c r="B13" s="304"/>
      <c r="C13" s="305"/>
      <c r="D13" s="305"/>
      <c r="E13" s="306"/>
      <c r="F13" s="305"/>
      <c r="G13" s="305"/>
      <c r="H13" s="305"/>
      <c r="I13" s="305"/>
      <c r="J13" s="305"/>
      <c r="K13" s="305"/>
      <c r="L13" s="305"/>
      <c r="M13" s="305"/>
      <c r="N13" s="307"/>
      <c r="O13" s="305"/>
      <c r="P13" s="305"/>
      <c r="Q13" s="308"/>
      <c r="R13" s="2"/>
    </row>
    <row r="14" spans="1:18" x14ac:dyDescent="0.25">
      <c r="A14" s="66"/>
      <c r="B14" s="63"/>
      <c r="C14" s="43"/>
      <c r="D14" s="43"/>
      <c r="E14" s="22"/>
      <c r="F14" s="43"/>
      <c r="G14" s="43"/>
      <c r="H14" s="43"/>
      <c r="I14" s="43"/>
      <c r="J14" s="43"/>
      <c r="K14" s="43"/>
      <c r="L14" s="43"/>
      <c r="M14" s="43"/>
      <c r="N14" s="63"/>
      <c r="O14" s="43"/>
      <c r="P14" s="43"/>
      <c r="Q14" s="67"/>
      <c r="R14" s="2"/>
    </row>
    <row r="15" spans="1:18" x14ac:dyDescent="0.25">
      <c r="A15" s="66"/>
      <c r="B15" s="63"/>
      <c r="C15" s="43"/>
      <c r="D15" s="43"/>
      <c r="E15" s="22"/>
      <c r="F15" s="43"/>
      <c r="G15" s="43"/>
      <c r="H15" s="43"/>
      <c r="I15" s="43"/>
      <c r="J15" s="43"/>
      <c r="K15" s="43"/>
      <c r="L15" s="43"/>
      <c r="M15" s="43"/>
      <c r="N15" s="63"/>
      <c r="O15" s="43"/>
      <c r="P15" s="43"/>
      <c r="Q15" s="67"/>
      <c r="R15" s="2"/>
    </row>
    <row r="16" spans="1:18" x14ac:dyDescent="0.25">
      <c r="A16" s="66"/>
      <c r="B16" s="63"/>
      <c r="C16" s="43"/>
      <c r="D16" s="43"/>
      <c r="E16" s="22"/>
      <c r="F16" s="43"/>
      <c r="G16" s="43"/>
      <c r="H16" s="43"/>
      <c r="I16" s="43"/>
      <c r="J16" s="43"/>
      <c r="K16" s="43"/>
      <c r="L16" s="43"/>
      <c r="M16" s="43"/>
      <c r="N16" s="63"/>
      <c r="O16" s="43"/>
      <c r="P16" s="43"/>
      <c r="Q16" s="67"/>
      <c r="R16" s="2"/>
    </row>
    <row r="17" spans="1:18" x14ac:dyDescent="0.25">
      <c r="A17" s="66"/>
      <c r="B17" s="63"/>
      <c r="C17" s="43"/>
      <c r="D17" s="43"/>
      <c r="E17" s="22"/>
      <c r="F17" s="43"/>
      <c r="G17" s="43"/>
      <c r="H17" s="43"/>
      <c r="I17" s="43"/>
      <c r="J17" s="43"/>
      <c r="K17" s="43"/>
      <c r="L17" s="43"/>
      <c r="M17" s="43"/>
      <c r="N17" s="63"/>
      <c r="O17" s="43"/>
      <c r="P17" s="43"/>
      <c r="Q17" s="67"/>
      <c r="R17" s="2"/>
    </row>
    <row r="18" spans="1:18" x14ac:dyDescent="0.25">
      <c r="A18" s="66"/>
      <c r="B18" s="63"/>
      <c r="C18" s="43"/>
      <c r="D18" s="43"/>
      <c r="E18" s="22"/>
      <c r="F18" s="43"/>
      <c r="G18" s="43"/>
      <c r="H18" s="43"/>
      <c r="I18" s="43"/>
      <c r="J18" s="43"/>
      <c r="K18" s="43"/>
      <c r="L18" s="43"/>
      <c r="M18" s="43"/>
      <c r="N18" s="63"/>
      <c r="O18" s="43"/>
      <c r="P18" s="43"/>
      <c r="Q18" s="67"/>
      <c r="R18" s="2"/>
    </row>
    <row r="19" spans="1:18" x14ac:dyDescent="0.25">
      <c r="A19" s="66"/>
      <c r="B19" s="63"/>
      <c r="C19" s="43"/>
      <c r="D19" s="43"/>
      <c r="E19" s="22"/>
      <c r="F19" s="43"/>
      <c r="G19" s="43"/>
      <c r="H19" s="43"/>
      <c r="I19" s="43"/>
      <c r="J19" s="43"/>
      <c r="K19" s="43"/>
      <c r="L19" s="43"/>
      <c r="M19" s="43"/>
      <c r="N19" s="63"/>
      <c r="O19" s="43"/>
      <c r="P19" s="43"/>
      <c r="Q19" s="67"/>
      <c r="R19" s="2"/>
    </row>
    <row r="20" spans="1:18" x14ac:dyDescent="0.25">
      <c r="A20" s="66"/>
      <c r="B20" s="63"/>
      <c r="C20" s="43"/>
      <c r="D20" s="43"/>
      <c r="E20" s="22"/>
      <c r="F20" s="43"/>
      <c r="G20" s="43"/>
      <c r="H20" s="43"/>
      <c r="I20" s="43"/>
      <c r="J20" s="43"/>
      <c r="K20" s="43"/>
      <c r="L20" s="43"/>
      <c r="M20" s="43"/>
      <c r="N20" s="63"/>
      <c r="O20" s="43"/>
      <c r="P20" s="43"/>
      <c r="Q20" s="67"/>
      <c r="R20" s="2"/>
    </row>
    <row r="21" spans="1:18" x14ac:dyDescent="0.25">
      <c r="A21" s="66"/>
      <c r="B21" s="63"/>
      <c r="C21" s="43"/>
      <c r="D21" s="43"/>
      <c r="E21" s="22"/>
      <c r="F21" s="43"/>
      <c r="G21" s="43"/>
      <c r="H21" s="43"/>
      <c r="I21" s="43"/>
      <c r="J21" s="43"/>
      <c r="K21" s="43"/>
      <c r="L21" s="43"/>
      <c r="M21" s="43"/>
      <c r="N21" s="63"/>
      <c r="O21" s="43"/>
      <c r="P21" s="43"/>
      <c r="Q21" s="67"/>
      <c r="R21" s="2"/>
    </row>
    <row r="22" spans="1:18" x14ac:dyDescent="0.25">
      <c r="A22" s="66"/>
      <c r="B22" s="63"/>
      <c r="C22" s="43"/>
      <c r="D22" s="43"/>
      <c r="E22" s="22"/>
      <c r="F22" s="43"/>
      <c r="G22" s="43"/>
      <c r="H22" s="43"/>
      <c r="I22" s="43"/>
      <c r="J22" s="43"/>
      <c r="K22" s="43"/>
      <c r="L22" s="43"/>
      <c r="M22" s="43"/>
      <c r="N22" s="63"/>
      <c r="O22" s="43"/>
      <c r="P22" s="43"/>
      <c r="Q22" s="67"/>
      <c r="R22" s="2"/>
    </row>
    <row r="23" spans="1:18" x14ac:dyDescent="0.25">
      <c r="A23" s="66"/>
      <c r="B23" s="63"/>
      <c r="C23" s="43"/>
      <c r="D23" s="43"/>
      <c r="E23" s="22"/>
      <c r="F23" s="43"/>
      <c r="G23" s="43"/>
      <c r="H23" s="43"/>
      <c r="I23" s="43"/>
      <c r="J23" s="43"/>
      <c r="K23" s="43"/>
      <c r="L23" s="43"/>
      <c r="M23" s="43"/>
      <c r="N23" s="63"/>
      <c r="O23" s="43"/>
      <c r="P23" s="43"/>
      <c r="Q23" s="67"/>
      <c r="R23" s="2"/>
    </row>
    <row r="24" spans="1:18" x14ac:dyDescent="0.25">
      <c r="A24" s="66"/>
      <c r="B24" s="63"/>
      <c r="C24" s="43"/>
      <c r="D24" s="43"/>
      <c r="E24" s="22"/>
      <c r="F24" s="43"/>
      <c r="G24" s="43"/>
      <c r="H24" s="43"/>
      <c r="I24" s="43"/>
      <c r="J24" s="43"/>
      <c r="K24" s="43"/>
      <c r="L24" s="43"/>
      <c r="M24" s="43"/>
      <c r="N24" s="63"/>
      <c r="O24" s="43"/>
      <c r="P24" s="43"/>
      <c r="Q24" s="67"/>
      <c r="R24" s="2"/>
    </row>
    <row r="25" spans="1:18" x14ac:dyDescent="0.25">
      <c r="A25" s="66"/>
      <c r="B25" s="63"/>
      <c r="C25" s="43"/>
      <c r="D25" s="43"/>
      <c r="E25" s="22"/>
      <c r="F25" s="43"/>
      <c r="G25" s="43"/>
      <c r="H25" s="43"/>
      <c r="I25" s="43"/>
      <c r="J25" s="43"/>
      <c r="K25" s="43"/>
      <c r="L25" s="43"/>
      <c r="M25" s="43"/>
      <c r="N25" s="63"/>
      <c r="O25" s="43"/>
      <c r="P25" s="43"/>
      <c r="Q25" s="67"/>
      <c r="R25" s="2"/>
    </row>
    <row r="26" spans="1:18" x14ac:dyDescent="0.25">
      <c r="A26" s="66"/>
      <c r="B26" s="63"/>
      <c r="C26" s="43"/>
      <c r="D26" s="43"/>
      <c r="E26" s="22"/>
      <c r="F26" s="43"/>
      <c r="G26" s="43"/>
      <c r="H26" s="43"/>
      <c r="I26" s="43"/>
      <c r="J26" s="43"/>
      <c r="K26" s="43"/>
      <c r="L26" s="43"/>
      <c r="M26" s="43"/>
      <c r="N26" s="63"/>
      <c r="O26" s="43"/>
      <c r="P26" s="43"/>
      <c r="Q26" s="67"/>
      <c r="R26" s="2"/>
    </row>
    <row r="27" spans="1:18" x14ac:dyDescent="0.25">
      <c r="A27" s="66"/>
      <c r="B27" s="63"/>
      <c r="C27" s="43"/>
      <c r="D27" s="43"/>
      <c r="E27" s="22"/>
      <c r="F27" s="43"/>
      <c r="G27" s="43"/>
      <c r="H27" s="43"/>
      <c r="I27" s="43"/>
      <c r="J27" s="43"/>
      <c r="K27" s="43"/>
      <c r="L27" s="43"/>
      <c r="M27" s="43"/>
      <c r="N27" s="63"/>
      <c r="O27" s="43"/>
      <c r="P27" s="43"/>
      <c r="Q27" s="67"/>
      <c r="R27" s="2"/>
    </row>
    <row r="28" spans="1:18" x14ac:dyDescent="0.25">
      <c r="A28" s="66"/>
      <c r="B28" s="63"/>
      <c r="C28" s="43"/>
      <c r="D28" s="43"/>
      <c r="E28" s="22"/>
      <c r="F28" s="43"/>
      <c r="G28" s="43"/>
      <c r="H28" s="43"/>
      <c r="I28" s="43"/>
      <c r="J28" s="43"/>
      <c r="K28" s="43"/>
      <c r="L28" s="43"/>
      <c r="M28" s="43"/>
      <c r="N28" s="63"/>
      <c r="O28" s="43"/>
      <c r="P28" s="43"/>
      <c r="Q28" s="67"/>
      <c r="R28" s="2"/>
    </row>
    <row r="29" spans="1:18" x14ac:dyDescent="0.25">
      <c r="A29" s="66"/>
      <c r="B29" s="63"/>
      <c r="C29" s="43"/>
      <c r="D29" s="43"/>
      <c r="E29" s="22"/>
      <c r="F29" s="43"/>
      <c r="G29" s="43"/>
      <c r="H29" s="43"/>
      <c r="I29" s="43"/>
      <c r="J29" s="43"/>
      <c r="K29" s="43"/>
      <c r="L29" s="43"/>
      <c r="M29" s="43"/>
      <c r="N29" s="63"/>
      <c r="O29" s="43"/>
      <c r="P29" s="43"/>
      <c r="Q29" s="67"/>
      <c r="R29" s="2"/>
    </row>
    <row r="30" spans="1:18" x14ac:dyDescent="0.25">
      <c r="A30" s="66"/>
      <c r="B30" s="63"/>
      <c r="C30" s="43"/>
      <c r="D30" s="43"/>
      <c r="E30" s="22"/>
      <c r="F30" s="43"/>
      <c r="G30" s="43"/>
      <c r="H30" s="43"/>
      <c r="I30" s="43"/>
      <c r="J30" s="43"/>
      <c r="K30" s="43"/>
      <c r="L30" s="43"/>
      <c r="M30" s="43"/>
      <c r="N30" s="63"/>
      <c r="O30" s="43"/>
      <c r="P30" s="43"/>
      <c r="Q30" s="67"/>
      <c r="R30" s="2"/>
    </row>
    <row r="31" spans="1:18" x14ac:dyDescent="0.25">
      <c r="A31" s="66"/>
      <c r="B31" s="63"/>
      <c r="C31" s="43"/>
      <c r="D31" s="43"/>
      <c r="E31" s="22"/>
      <c r="F31" s="43"/>
      <c r="G31" s="43"/>
      <c r="H31" s="43"/>
      <c r="I31" s="43"/>
      <c r="J31" s="43"/>
      <c r="K31" s="43"/>
      <c r="L31" s="43"/>
      <c r="M31" s="43"/>
      <c r="N31" s="63"/>
      <c r="O31" s="43"/>
      <c r="P31" s="43"/>
      <c r="Q31" s="67"/>
      <c r="R31" s="2"/>
    </row>
    <row r="32" spans="1:18" x14ac:dyDescent="0.25">
      <c r="A32" s="66"/>
      <c r="B32" s="63"/>
      <c r="C32" s="43"/>
      <c r="D32" s="43"/>
      <c r="E32" s="22"/>
      <c r="F32" s="43"/>
      <c r="G32" s="43"/>
      <c r="H32" s="43"/>
      <c r="I32" s="43"/>
      <c r="J32" s="43"/>
      <c r="K32" s="43"/>
      <c r="L32" s="43"/>
      <c r="M32" s="43"/>
      <c r="N32" s="63"/>
      <c r="O32" s="43"/>
      <c r="P32" s="43"/>
      <c r="Q32" s="67"/>
      <c r="R32" s="2"/>
    </row>
    <row r="33" spans="1:18" x14ac:dyDescent="0.25">
      <c r="A33" s="66"/>
      <c r="B33" s="63"/>
      <c r="C33" s="43"/>
      <c r="D33" s="43"/>
      <c r="E33" s="22"/>
      <c r="F33" s="43"/>
      <c r="G33" s="43"/>
      <c r="H33" s="43"/>
      <c r="I33" s="43"/>
      <c r="J33" s="43"/>
      <c r="K33" s="43"/>
      <c r="L33" s="43"/>
      <c r="M33" s="43"/>
      <c r="N33" s="63"/>
      <c r="O33" s="43"/>
      <c r="P33" s="43"/>
      <c r="Q33" s="67"/>
      <c r="R33" s="2"/>
    </row>
    <row r="34" spans="1:18" x14ac:dyDescent="0.25">
      <c r="A34" s="66"/>
      <c r="B34" s="63"/>
      <c r="C34" s="43"/>
      <c r="D34" s="43"/>
      <c r="E34" s="22"/>
      <c r="F34" s="43"/>
      <c r="G34" s="43"/>
      <c r="H34" s="43"/>
      <c r="I34" s="43"/>
      <c r="J34" s="43"/>
      <c r="K34" s="43"/>
      <c r="L34" s="43"/>
      <c r="M34" s="43"/>
      <c r="N34" s="63"/>
      <c r="O34" s="43"/>
      <c r="P34" s="43"/>
      <c r="Q34" s="67"/>
      <c r="R34" s="2"/>
    </row>
    <row r="35" spans="1:18" x14ac:dyDescent="0.25">
      <c r="A35" s="66"/>
      <c r="B35" s="63"/>
      <c r="C35" s="43"/>
      <c r="D35" s="43"/>
      <c r="E35" s="22"/>
      <c r="F35" s="43"/>
      <c r="G35" s="43"/>
      <c r="H35" s="43"/>
      <c r="I35" s="43"/>
      <c r="J35" s="43"/>
      <c r="K35" s="43"/>
      <c r="L35" s="43"/>
      <c r="M35" s="43"/>
      <c r="N35" s="63"/>
      <c r="O35" s="43"/>
      <c r="P35" s="43"/>
      <c r="Q35" s="67"/>
      <c r="R35" s="2"/>
    </row>
    <row r="36" spans="1:18" x14ac:dyDescent="0.25">
      <c r="A36" s="66"/>
      <c r="B36" s="63"/>
      <c r="C36" s="43"/>
      <c r="D36" s="43"/>
      <c r="E36" s="22"/>
      <c r="F36" s="43"/>
      <c r="G36" s="43"/>
      <c r="H36" s="43"/>
      <c r="I36" s="43"/>
      <c r="J36" s="43"/>
      <c r="K36" s="43"/>
      <c r="L36" s="43"/>
      <c r="M36" s="43"/>
      <c r="N36" s="63"/>
      <c r="O36" s="43"/>
      <c r="P36" s="43"/>
      <c r="Q36" s="67"/>
      <c r="R36" s="2"/>
    </row>
    <row r="37" spans="1:18" x14ac:dyDescent="0.25">
      <c r="A37" s="66"/>
      <c r="B37" s="63"/>
      <c r="C37" s="43"/>
      <c r="D37" s="43"/>
      <c r="E37" s="22"/>
      <c r="F37" s="43"/>
      <c r="G37" s="43"/>
      <c r="H37" s="43"/>
      <c r="I37" s="43"/>
      <c r="J37" s="43"/>
      <c r="K37" s="43"/>
      <c r="L37" s="43"/>
      <c r="M37" s="43"/>
      <c r="N37" s="63"/>
      <c r="O37" s="43"/>
      <c r="P37" s="43"/>
      <c r="Q37" s="67"/>
      <c r="R37" s="2"/>
    </row>
    <row r="38" spans="1:18" x14ac:dyDescent="0.25">
      <c r="A38" s="66"/>
      <c r="B38" s="63"/>
      <c r="C38" s="43"/>
      <c r="D38" s="43"/>
      <c r="E38" s="22"/>
      <c r="F38" s="43"/>
      <c r="G38" s="43"/>
      <c r="H38" s="43"/>
      <c r="I38" s="43"/>
      <c r="J38" s="43"/>
      <c r="K38" s="43"/>
      <c r="L38" s="43"/>
      <c r="M38" s="43"/>
      <c r="N38" s="63"/>
      <c r="O38" s="43"/>
      <c r="P38" s="43"/>
      <c r="Q38" s="67"/>
      <c r="R38" s="2"/>
    </row>
    <row r="39" spans="1:18" x14ac:dyDescent="0.25">
      <c r="A39" s="66"/>
      <c r="B39" s="63"/>
      <c r="C39" s="43"/>
      <c r="D39" s="43"/>
      <c r="E39" s="22"/>
      <c r="F39" s="43"/>
      <c r="G39" s="43"/>
      <c r="H39" s="43"/>
      <c r="I39" s="43"/>
      <c r="J39" s="43"/>
      <c r="K39" s="43"/>
      <c r="L39" s="43"/>
      <c r="M39" s="43"/>
      <c r="N39" s="63"/>
      <c r="O39" s="43"/>
      <c r="P39" s="43"/>
      <c r="Q39" s="67"/>
      <c r="R39" s="2"/>
    </row>
    <row r="40" spans="1:18" x14ac:dyDescent="0.25">
      <c r="A40" s="66"/>
      <c r="B40" s="63"/>
      <c r="C40" s="43"/>
      <c r="D40" s="43"/>
      <c r="E40" s="22"/>
      <c r="F40" s="43"/>
      <c r="G40" s="43"/>
      <c r="H40" s="43"/>
      <c r="I40" s="43"/>
      <c r="J40" s="43"/>
      <c r="K40" s="43"/>
      <c r="L40" s="43"/>
      <c r="M40" s="43"/>
      <c r="N40" s="63"/>
      <c r="O40" s="43"/>
      <c r="P40" s="43"/>
      <c r="Q40" s="67"/>
      <c r="R40" s="2"/>
    </row>
    <row r="41" spans="1:18" x14ac:dyDescent="0.25">
      <c r="A41" s="66"/>
      <c r="B41" s="63"/>
      <c r="C41" s="43"/>
      <c r="D41" s="43"/>
      <c r="E41" s="22"/>
      <c r="F41" s="43"/>
      <c r="G41" s="43"/>
      <c r="H41" s="43"/>
      <c r="I41" s="43"/>
      <c r="J41" s="43"/>
      <c r="K41" s="43"/>
      <c r="L41" s="43"/>
      <c r="M41" s="43"/>
      <c r="N41" s="63"/>
      <c r="O41" s="43"/>
      <c r="P41" s="43"/>
      <c r="Q41" s="67"/>
      <c r="R41" s="2"/>
    </row>
    <row r="42" spans="1:18" x14ac:dyDescent="0.25">
      <c r="A42" s="66"/>
      <c r="B42" s="63"/>
      <c r="C42" s="43"/>
      <c r="D42" s="43"/>
      <c r="E42" s="22"/>
      <c r="F42" s="43"/>
      <c r="G42" s="43"/>
      <c r="H42" s="43"/>
      <c r="I42" s="43"/>
      <c r="J42" s="43"/>
      <c r="K42" s="43"/>
      <c r="L42" s="43"/>
      <c r="M42" s="43"/>
      <c r="N42" s="63"/>
      <c r="O42" s="43"/>
      <c r="P42" s="43"/>
      <c r="Q42" s="67"/>
      <c r="R42" s="2"/>
    </row>
    <row r="43" spans="1:18" x14ac:dyDescent="0.25">
      <c r="A43" s="66"/>
      <c r="B43" s="63"/>
      <c r="C43" s="43"/>
      <c r="D43" s="43"/>
      <c r="E43" s="22"/>
      <c r="F43" s="43"/>
      <c r="G43" s="43"/>
      <c r="H43" s="43"/>
      <c r="I43" s="43"/>
      <c r="J43" s="43"/>
      <c r="K43" s="43"/>
      <c r="L43" s="43"/>
      <c r="M43" s="43"/>
      <c r="N43" s="63"/>
      <c r="O43" s="43"/>
      <c r="P43" s="43"/>
      <c r="Q43" s="67"/>
      <c r="R43" s="2"/>
    </row>
    <row r="44" spans="1:18" x14ac:dyDescent="0.25">
      <c r="A44" s="66"/>
      <c r="B44" s="63"/>
      <c r="C44" s="43"/>
      <c r="D44" s="43"/>
      <c r="E44" s="22"/>
      <c r="F44" s="43"/>
      <c r="G44" s="43"/>
      <c r="H44" s="43"/>
      <c r="I44" s="43"/>
      <c r="J44" s="43"/>
      <c r="K44" s="43"/>
      <c r="L44" s="43"/>
      <c r="M44" s="43"/>
      <c r="N44" s="63"/>
      <c r="O44" s="43"/>
      <c r="P44" s="43"/>
      <c r="Q44" s="67"/>
      <c r="R44" s="2"/>
    </row>
    <row r="45" spans="1:18" x14ac:dyDescent="0.25">
      <c r="A45" s="66"/>
      <c r="B45" s="63"/>
      <c r="C45" s="43"/>
      <c r="D45" s="43"/>
      <c r="E45" s="22"/>
      <c r="F45" s="43"/>
      <c r="G45" s="43"/>
      <c r="H45" s="43"/>
      <c r="I45" s="43"/>
      <c r="J45" s="43"/>
      <c r="K45" s="43"/>
      <c r="L45" s="43"/>
      <c r="M45" s="43"/>
      <c r="N45" s="63"/>
      <c r="O45" s="43"/>
      <c r="P45" s="43"/>
      <c r="Q45" s="67"/>
      <c r="R45" s="2"/>
    </row>
    <row r="46" spans="1:18" x14ac:dyDescent="0.25">
      <c r="A46" s="66"/>
      <c r="B46" s="63"/>
      <c r="C46" s="43"/>
      <c r="D46" s="43"/>
      <c r="E46" s="22"/>
      <c r="F46" s="43"/>
      <c r="G46" s="43"/>
      <c r="H46" s="43"/>
      <c r="I46" s="43"/>
      <c r="J46" s="43"/>
      <c r="K46" s="43"/>
      <c r="L46" s="43"/>
      <c r="M46" s="43"/>
      <c r="N46" s="63"/>
      <c r="O46" s="43"/>
      <c r="P46" s="43"/>
      <c r="Q46" s="67"/>
      <c r="R46" s="2"/>
    </row>
    <row r="47" spans="1:18" x14ac:dyDescent="0.25">
      <c r="A47" s="66"/>
      <c r="B47" s="63"/>
      <c r="C47" s="43"/>
      <c r="D47" s="43"/>
      <c r="E47" s="22"/>
      <c r="F47" s="43"/>
      <c r="G47" s="43"/>
      <c r="H47" s="43"/>
      <c r="I47" s="43"/>
      <c r="J47" s="43"/>
      <c r="K47" s="43"/>
      <c r="L47" s="43"/>
      <c r="M47" s="43"/>
      <c r="N47" s="63"/>
      <c r="O47" s="43"/>
      <c r="P47" s="43"/>
      <c r="Q47" s="67"/>
      <c r="R47" s="2"/>
    </row>
    <row r="48" spans="1:18" x14ac:dyDescent="0.25">
      <c r="A48" s="66"/>
      <c r="B48" s="63"/>
      <c r="C48" s="43"/>
      <c r="D48" s="43"/>
      <c r="E48" s="22"/>
      <c r="F48" s="43"/>
      <c r="G48" s="43"/>
      <c r="H48" s="43"/>
      <c r="I48" s="43"/>
      <c r="J48" s="43"/>
      <c r="K48" s="43"/>
      <c r="L48" s="43"/>
      <c r="M48" s="43"/>
      <c r="N48" s="63"/>
      <c r="O48" s="43"/>
      <c r="P48" s="43"/>
      <c r="Q48" s="67"/>
      <c r="R48" s="2"/>
    </row>
    <row r="49" spans="1:18" x14ac:dyDescent="0.25">
      <c r="A49" s="66"/>
      <c r="B49" s="63"/>
      <c r="C49" s="43"/>
      <c r="D49" s="43"/>
      <c r="E49" s="22"/>
      <c r="F49" s="43"/>
      <c r="G49" s="43"/>
      <c r="H49" s="43"/>
      <c r="I49" s="43"/>
      <c r="J49" s="43"/>
      <c r="K49" s="43"/>
      <c r="L49" s="43"/>
      <c r="M49" s="43"/>
      <c r="N49" s="63"/>
      <c r="O49" s="43"/>
      <c r="P49" s="43"/>
      <c r="Q49" s="67"/>
      <c r="R49" s="2"/>
    </row>
    <row r="50" spans="1:18" x14ac:dyDescent="0.25">
      <c r="A50" s="66"/>
      <c r="B50" s="63"/>
      <c r="C50" s="43"/>
      <c r="D50" s="43"/>
      <c r="E50" s="22"/>
      <c r="F50" s="43"/>
      <c r="G50" s="43"/>
      <c r="H50" s="43"/>
      <c r="I50" s="43"/>
      <c r="J50" s="43"/>
      <c r="K50" s="43"/>
      <c r="L50" s="43"/>
      <c r="M50" s="43"/>
      <c r="N50" s="63"/>
      <c r="O50" s="43"/>
      <c r="P50" s="43"/>
      <c r="Q50" s="67"/>
      <c r="R50" s="2"/>
    </row>
    <row r="51" spans="1:18" x14ac:dyDescent="0.25">
      <c r="A51" s="66"/>
      <c r="B51" s="63"/>
      <c r="C51" s="43"/>
      <c r="D51" s="43"/>
      <c r="E51" s="22"/>
      <c r="F51" s="43"/>
      <c r="G51" s="43"/>
      <c r="H51" s="43"/>
      <c r="I51" s="43"/>
      <c r="J51" s="43"/>
      <c r="K51" s="43"/>
      <c r="L51" s="43"/>
      <c r="M51" s="43"/>
      <c r="N51" s="63"/>
      <c r="O51" s="43"/>
      <c r="P51" s="43"/>
      <c r="Q51" s="67"/>
      <c r="R51" s="2"/>
    </row>
    <row r="52" spans="1:18" x14ac:dyDescent="0.25">
      <c r="A52" s="66"/>
      <c r="B52" s="63"/>
      <c r="C52" s="43"/>
      <c r="D52" s="43"/>
      <c r="E52" s="22"/>
      <c r="F52" s="43"/>
      <c r="G52" s="43"/>
      <c r="H52" s="43"/>
      <c r="I52" s="43"/>
      <c r="J52" s="43"/>
      <c r="K52" s="43"/>
      <c r="L52" s="43"/>
      <c r="M52" s="43"/>
      <c r="N52" s="63"/>
      <c r="O52" s="43"/>
      <c r="P52" s="43"/>
      <c r="Q52" s="67"/>
      <c r="R52" s="2"/>
    </row>
    <row r="53" spans="1:18" x14ac:dyDescent="0.25">
      <c r="A53" s="66"/>
      <c r="B53" s="63"/>
      <c r="C53" s="43"/>
      <c r="D53" s="43"/>
      <c r="E53" s="22"/>
      <c r="F53" s="43"/>
      <c r="G53" s="43"/>
      <c r="H53" s="43"/>
      <c r="I53" s="43"/>
      <c r="J53" s="43"/>
      <c r="K53" s="43"/>
      <c r="L53" s="43"/>
      <c r="M53" s="43"/>
      <c r="N53" s="63"/>
      <c r="O53" s="43"/>
      <c r="P53" s="43"/>
      <c r="Q53" s="67"/>
      <c r="R53" s="2"/>
    </row>
    <row r="54" spans="1:18" x14ac:dyDescent="0.25">
      <c r="A54" s="66"/>
      <c r="B54" s="63"/>
      <c r="C54" s="43"/>
      <c r="D54" s="43"/>
      <c r="E54" s="22"/>
      <c r="F54" s="43"/>
      <c r="G54" s="43"/>
      <c r="H54" s="43"/>
      <c r="I54" s="43"/>
      <c r="J54" s="43"/>
      <c r="K54" s="43"/>
      <c r="L54" s="43"/>
      <c r="M54" s="43"/>
      <c r="N54" s="63"/>
      <c r="O54" s="43"/>
      <c r="P54" s="43"/>
      <c r="Q54" s="67"/>
      <c r="R54" s="2"/>
    </row>
    <row r="55" spans="1:18" x14ac:dyDescent="0.25">
      <c r="A55" s="66"/>
      <c r="B55" s="63"/>
      <c r="C55" s="43"/>
      <c r="D55" s="43"/>
      <c r="E55" s="22"/>
      <c r="F55" s="43"/>
      <c r="G55" s="43"/>
      <c r="H55" s="43"/>
      <c r="I55" s="43"/>
      <c r="J55" s="43"/>
      <c r="K55" s="43"/>
      <c r="L55" s="43"/>
      <c r="M55" s="43"/>
      <c r="N55" s="63"/>
      <c r="O55" s="43"/>
      <c r="P55" s="43"/>
      <c r="Q55" s="67"/>
      <c r="R55" s="2"/>
    </row>
    <row r="56" spans="1:18" x14ac:dyDescent="0.25">
      <c r="A56" s="66"/>
      <c r="B56" s="63"/>
      <c r="C56" s="43"/>
      <c r="D56" s="43"/>
      <c r="E56" s="22"/>
      <c r="F56" s="43"/>
      <c r="G56" s="43"/>
      <c r="H56" s="43"/>
      <c r="I56" s="43"/>
      <c r="J56" s="43"/>
      <c r="K56" s="43"/>
      <c r="L56" s="43"/>
      <c r="M56" s="43"/>
      <c r="N56" s="63"/>
      <c r="O56" s="43"/>
      <c r="P56" s="43"/>
      <c r="Q56" s="67"/>
      <c r="R56" s="2"/>
    </row>
    <row r="57" spans="1:18" x14ac:dyDescent="0.25">
      <c r="A57" s="66"/>
      <c r="B57" s="63"/>
      <c r="C57" s="43"/>
      <c r="D57" s="43"/>
      <c r="E57" s="22"/>
      <c r="F57" s="43"/>
      <c r="G57" s="43"/>
      <c r="H57" s="43"/>
      <c r="I57" s="43"/>
      <c r="J57" s="43"/>
      <c r="K57" s="43"/>
      <c r="L57" s="43"/>
      <c r="M57" s="43"/>
      <c r="N57" s="63"/>
      <c r="O57" s="43"/>
      <c r="P57" s="43"/>
      <c r="Q57" s="67"/>
      <c r="R57" s="2"/>
    </row>
    <row r="58" spans="1:18" x14ac:dyDescent="0.25">
      <c r="A58" s="66"/>
      <c r="B58" s="63"/>
      <c r="C58" s="43"/>
      <c r="D58" s="43"/>
      <c r="E58" s="22"/>
      <c r="F58" s="43"/>
      <c r="G58" s="43"/>
      <c r="H58" s="43"/>
      <c r="I58" s="43"/>
      <c r="J58" s="43"/>
      <c r="K58" s="43"/>
      <c r="L58" s="43"/>
      <c r="M58" s="43"/>
      <c r="N58" s="63"/>
      <c r="O58" s="43"/>
      <c r="P58" s="43"/>
      <c r="Q58" s="67"/>
      <c r="R58" s="2"/>
    </row>
    <row r="59" spans="1:18" x14ac:dyDescent="0.25">
      <c r="A59" s="66"/>
      <c r="B59" s="63"/>
      <c r="C59" s="43"/>
      <c r="D59" s="43"/>
      <c r="E59" s="22"/>
      <c r="F59" s="43"/>
      <c r="G59" s="43"/>
      <c r="H59" s="43"/>
      <c r="I59" s="43"/>
      <c r="J59" s="43"/>
      <c r="K59" s="43"/>
      <c r="L59" s="43"/>
      <c r="M59" s="43"/>
      <c r="N59" s="63"/>
      <c r="O59" s="43"/>
      <c r="P59" s="43"/>
      <c r="Q59" s="67"/>
      <c r="R59" s="2"/>
    </row>
    <row r="60" spans="1:18" x14ac:dyDescent="0.25">
      <c r="A60" s="66"/>
      <c r="B60" s="63"/>
      <c r="C60" s="43"/>
      <c r="D60" s="43"/>
      <c r="E60" s="22"/>
      <c r="F60" s="43"/>
      <c r="G60" s="43"/>
      <c r="H60" s="43"/>
      <c r="I60" s="43"/>
      <c r="J60" s="43"/>
      <c r="K60" s="43"/>
      <c r="L60" s="43"/>
      <c r="M60" s="43"/>
      <c r="N60" s="63"/>
      <c r="O60" s="43"/>
      <c r="P60" s="43"/>
      <c r="Q60" s="67"/>
      <c r="R60" s="2"/>
    </row>
    <row r="61" spans="1:18" x14ac:dyDescent="0.25">
      <c r="A61" s="66"/>
      <c r="B61" s="63"/>
      <c r="C61" s="43"/>
      <c r="D61" s="43"/>
      <c r="E61" s="22"/>
      <c r="F61" s="43"/>
      <c r="G61" s="43"/>
      <c r="H61" s="43"/>
      <c r="I61" s="43"/>
      <c r="J61" s="43"/>
      <c r="K61" s="43"/>
      <c r="L61" s="43"/>
      <c r="M61" s="43"/>
      <c r="N61" s="63"/>
      <c r="O61" s="43"/>
      <c r="P61" s="43"/>
      <c r="Q61" s="67"/>
      <c r="R61" s="2"/>
    </row>
    <row r="62" spans="1:18" x14ac:dyDescent="0.25">
      <c r="A62" s="66"/>
      <c r="B62" s="63"/>
      <c r="C62" s="43"/>
      <c r="D62" s="43"/>
      <c r="E62" s="22"/>
      <c r="F62" s="43"/>
      <c r="G62" s="43"/>
      <c r="H62" s="43"/>
      <c r="I62" s="43"/>
      <c r="J62" s="43"/>
      <c r="K62" s="43"/>
      <c r="L62" s="43"/>
      <c r="M62" s="43"/>
      <c r="N62" s="63"/>
      <c r="O62" s="43"/>
      <c r="P62" s="43"/>
      <c r="Q62" s="67"/>
      <c r="R62" s="2"/>
    </row>
    <row r="63" spans="1:18" x14ac:dyDescent="0.25">
      <c r="A63" s="66"/>
      <c r="B63" s="63"/>
      <c r="C63" s="43"/>
      <c r="D63" s="43"/>
      <c r="E63" s="22"/>
      <c r="F63" s="43"/>
      <c r="G63" s="43"/>
      <c r="H63" s="43"/>
      <c r="I63" s="43"/>
      <c r="J63" s="43"/>
      <c r="K63" s="43"/>
      <c r="L63" s="43"/>
      <c r="M63" s="43"/>
      <c r="N63" s="63"/>
      <c r="O63" s="43"/>
      <c r="P63" s="43"/>
      <c r="Q63" s="67"/>
      <c r="R63" s="2"/>
    </row>
    <row r="64" spans="1:18" x14ac:dyDescent="0.25">
      <c r="A64" s="66"/>
      <c r="B64" s="63"/>
      <c r="C64" s="43"/>
      <c r="D64" s="43"/>
      <c r="E64" s="22"/>
      <c r="F64" s="43"/>
      <c r="G64" s="43"/>
      <c r="H64" s="43"/>
      <c r="I64" s="43"/>
      <c r="J64" s="43"/>
      <c r="K64" s="43"/>
      <c r="L64" s="43"/>
      <c r="M64" s="43"/>
      <c r="N64" s="63"/>
      <c r="O64" s="43"/>
      <c r="P64" s="43"/>
      <c r="Q64" s="67"/>
      <c r="R64" s="2"/>
    </row>
    <row r="65" spans="1:18" x14ac:dyDescent="0.25">
      <c r="A65" s="66"/>
      <c r="B65" s="63"/>
      <c r="C65" s="43"/>
      <c r="D65" s="43"/>
      <c r="E65" s="22"/>
      <c r="F65" s="43"/>
      <c r="G65" s="43"/>
      <c r="H65" s="43"/>
      <c r="I65" s="43"/>
      <c r="J65" s="43"/>
      <c r="K65" s="43"/>
      <c r="L65" s="43"/>
      <c r="M65" s="43"/>
      <c r="N65" s="63"/>
      <c r="O65" s="43"/>
      <c r="P65" s="43"/>
      <c r="Q65" s="67"/>
      <c r="R65" s="2"/>
    </row>
    <row r="66" spans="1:18" x14ac:dyDescent="0.25">
      <c r="A66" s="66"/>
      <c r="B66" s="63"/>
      <c r="C66" s="43"/>
      <c r="D66" s="43"/>
      <c r="E66" s="22"/>
      <c r="F66" s="43"/>
      <c r="G66" s="43"/>
      <c r="H66" s="43"/>
      <c r="I66" s="43"/>
      <c r="J66" s="43"/>
      <c r="K66" s="43"/>
      <c r="L66" s="43"/>
      <c r="M66" s="43"/>
      <c r="N66" s="63"/>
      <c r="O66" s="43"/>
      <c r="P66" s="43"/>
      <c r="Q66" s="67"/>
      <c r="R66" s="2"/>
    </row>
    <row r="67" spans="1:18" x14ac:dyDescent="0.25">
      <c r="A67" s="66"/>
      <c r="B67" s="63"/>
      <c r="C67" s="43"/>
      <c r="D67" s="43"/>
      <c r="E67" s="22"/>
      <c r="F67" s="43"/>
      <c r="G67" s="43"/>
      <c r="H67" s="43"/>
      <c r="I67" s="43"/>
      <c r="J67" s="43"/>
      <c r="K67" s="43"/>
      <c r="L67" s="43"/>
      <c r="M67" s="43"/>
      <c r="N67" s="63"/>
      <c r="O67" s="43"/>
      <c r="P67" s="43"/>
      <c r="Q67" s="67"/>
      <c r="R67" s="2"/>
    </row>
    <row r="68" spans="1:18" x14ac:dyDescent="0.25">
      <c r="A68" s="66"/>
      <c r="B68" s="63"/>
      <c r="C68" s="43"/>
      <c r="D68" s="43"/>
      <c r="E68" s="22"/>
      <c r="F68" s="43"/>
      <c r="G68" s="43"/>
      <c r="H68" s="43"/>
      <c r="I68" s="43"/>
      <c r="J68" s="43"/>
      <c r="K68" s="43"/>
      <c r="L68" s="43"/>
      <c r="M68" s="43"/>
      <c r="N68" s="63"/>
      <c r="O68" s="43"/>
      <c r="P68" s="43"/>
      <c r="Q68" s="67"/>
      <c r="R68" s="2"/>
    </row>
    <row r="69" spans="1:18" x14ac:dyDescent="0.25">
      <c r="A69" s="66"/>
      <c r="B69" s="63"/>
      <c r="C69" s="43"/>
      <c r="D69" s="43"/>
      <c r="E69" s="22"/>
      <c r="F69" s="43"/>
      <c r="G69" s="43"/>
      <c r="H69" s="43"/>
      <c r="I69" s="43"/>
      <c r="J69" s="43"/>
      <c r="K69" s="43"/>
      <c r="L69" s="43"/>
      <c r="M69" s="43"/>
      <c r="N69" s="63"/>
      <c r="O69" s="43"/>
      <c r="P69" s="43"/>
      <c r="Q69" s="67"/>
      <c r="R69" s="2"/>
    </row>
    <row r="70" spans="1:18" ht="17.25" customHeight="1" x14ac:dyDescent="0.25">
      <c r="A70" s="66"/>
      <c r="B70" s="63"/>
      <c r="C70" s="43"/>
      <c r="D70" s="43"/>
      <c r="E70" s="22"/>
      <c r="F70" s="43"/>
      <c r="G70" s="43"/>
      <c r="H70" s="43"/>
      <c r="I70" s="43"/>
      <c r="J70" s="43"/>
      <c r="K70" s="43"/>
      <c r="L70" s="43"/>
      <c r="M70" s="43"/>
      <c r="N70" s="63"/>
      <c r="O70" s="43"/>
      <c r="P70" s="43"/>
      <c r="Q70" s="67"/>
      <c r="R70" s="2"/>
    </row>
    <row r="71" spans="1:18" ht="17.25" customHeight="1" x14ac:dyDescent="0.25">
      <c r="A71" s="66"/>
      <c r="B71" s="63"/>
      <c r="C71" s="43"/>
      <c r="D71" s="43"/>
      <c r="E71" s="22"/>
      <c r="F71" s="43"/>
      <c r="G71" s="43"/>
      <c r="H71" s="43"/>
      <c r="I71" s="43"/>
      <c r="J71" s="43"/>
      <c r="K71" s="43"/>
      <c r="L71" s="43"/>
      <c r="M71" s="43"/>
      <c r="N71" s="63"/>
      <c r="O71" s="43"/>
      <c r="P71" s="43"/>
      <c r="Q71" s="67"/>
      <c r="R71" s="2"/>
    </row>
    <row r="72" spans="1:18" ht="17.25" customHeight="1" x14ac:dyDescent="0.25">
      <c r="A72" s="66"/>
      <c r="B72" s="63"/>
      <c r="C72" s="43"/>
      <c r="D72" s="43"/>
      <c r="E72" s="22"/>
      <c r="F72" s="43"/>
      <c r="G72" s="43"/>
      <c r="H72" s="43"/>
      <c r="I72" s="43"/>
      <c r="J72" s="43"/>
      <c r="K72" s="43"/>
      <c r="L72" s="43"/>
      <c r="M72" s="43"/>
      <c r="N72" s="63"/>
      <c r="O72" s="43"/>
      <c r="P72" s="43"/>
      <c r="Q72" s="67"/>
      <c r="R72" s="2"/>
    </row>
    <row r="73" spans="1:18" ht="17.25" customHeight="1" x14ac:dyDescent="0.25">
      <c r="A73" s="66"/>
      <c r="B73" s="63"/>
      <c r="C73" s="43"/>
      <c r="D73" s="43"/>
      <c r="E73" s="22"/>
      <c r="F73" s="43"/>
      <c r="G73" s="43"/>
      <c r="H73" s="43"/>
      <c r="I73" s="43"/>
      <c r="J73" s="43"/>
      <c r="K73" s="43"/>
      <c r="L73" s="43"/>
      <c r="M73" s="43"/>
      <c r="N73" s="63"/>
      <c r="O73" s="43"/>
      <c r="P73" s="43"/>
      <c r="Q73" s="67"/>
      <c r="R73" s="2"/>
    </row>
    <row r="74" spans="1:18" ht="17.25" customHeight="1" x14ac:dyDescent="0.25">
      <c r="A74" s="66"/>
      <c r="B74" s="63"/>
      <c r="C74" s="43"/>
      <c r="D74" s="43"/>
      <c r="E74" s="22"/>
      <c r="F74" s="43"/>
      <c r="G74" s="43"/>
      <c r="H74" s="43"/>
      <c r="I74" s="43"/>
      <c r="J74" s="43"/>
      <c r="K74" s="43"/>
      <c r="L74" s="43"/>
      <c r="M74" s="43"/>
      <c r="N74" s="63"/>
      <c r="O74" s="43"/>
      <c r="P74" s="43"/>
      <c r="Q74" s="67"/>
      <c r="R74" s="2"/>
    </row>
    <row r="75" spans="1:18" ht="17.25" customHeight="1" x14ac:dyDescent="0.25">
      <c r="A75" s="66"/>
      <c r="B75" s="63"/>
      <c r="C75" s="43"/>
      <c r="D75" s="43"/>
      <c r="E75" s="22"/>
      <c r="F75" s="43"/>
      <c r="G75" s="43"/>
      <c r="H75" s="43"/>
      <c r="I75" s="43"/>
      <c r="J75" s="43"/>
      <c r="K75" s="43"/>
      <c r="L75" s="43"/>
      <c r="M75" s="43"/>
      <c r="N75" s="63"/>
      <c r="O75" s="43"/>
      <c r="P75" s="43"/>
      <c r="Q75" s="67"/>
      <c r="R75" s="2"/>
    </row>
    <row r="76" spans="1:18" ht="17.25" customHeight="1" x14ac:dyDescent="0.25">
      <c r="A76" s="66"/>
      <c r="B76" s="63"/>
      <c r="C76" s="43"/>
      <c r="D76" s="43"/>
      <c r="E76" s="22"/>
      <c r="F76" s="43"/>
      <c r="G76" s="43"/>
      <c r="H76" s="43"/>
      <c r="I76" s="43"/>
      <c r="J76" s="43"/>
      <c r="K76" s="43"/>
      <c r="L76" s="43"/>
      <c r="M76" s="43"/>
      <c r="N76" s="63"/>
      <c r="O76" s="43"/>
      <c r="P76" s="43"/>
      <c r="Q76" s="67"/>
      <c r="R76" s="2"/>
    </row>
    <row r="77" spans="1:18" ht="17.25" customHeight="1" x14ac:dyDescent="0.25">
      <c r="A77" s="66"/>
      <c r="B77" s="63"/>
      <c r="C77" s="43"/>
      <c r="D77" s="43"/>
      <c r="E77" s="22"/>
      <c r="F77" s="43"/>
      <c r="G77" s="43"/>
      <c r="H77" s="43"/>
      <c r="I77" s="43"/>
      <c r="J77" s="43"/>
      <c r="K77" s="43"/>
      <c r="L77" s="43"/>
      <c r="M77" s="43"/>
      <c r="N77" s="63"/>
      <c r="O77" s="43"/>
      <c r="P77" s="43"/>
      <c r="Q77" s="67"/>
      <c r="R77" s="2"/>
    </row>
    <row r="78" spans="1:18" ht="17.25" customHeight="1" x14ac:dyDescent="0.25">
      <c r="A78" s="66"/>
      <c r="B78" s="63"/>
      <c r="C78" s="43"/>
      <c r="D78" s="43"/>
      <c r="E78" s="22"/>
      <c r="F78" s="43"/>
      <c r="G78" s="43"/>
      <c r="H78" s="43"/>
      <c r="I78" s="43"/>
      <c r="J78" s="43"/>
      <c r="K78" s="43"/>
      <c r="L78" s="43"/>
      <c r="M78" s="43"/>
      <c r="N78" s="63"/>
      <c r="O78" s="43"/>
      <c r="P78" s="43"/>
      <c r="Q78" s="67"/>
      <c r="R78" s="2"/>
    </row>
    <row r="79" spans="1:18" ht="17.25" customHeight="1" x14ac:dyDescent="0.25">
      <c r="A79" s="66"/>
      <c r="B79" s="63"/>
      <c r="C79" s="43"/>
      <c r="D79" s="43"/>
      <c r="E79" s="22"/>
      <c r="F79" s="43"/>
      <c r="G79" s="43"/>
      <c r="H79" s="43"/>
      <c r="I79" s="43"/>
      <c r="J79" s="43"/>
      <c r="K79" s="43"/>
      <c r="L79" s="43"/>
      <c r="M79" s="43"/>
      <c r="N79" s="63"/>
      <c r="O79" s="43"/>
      <c r="P79" s="43"/>
      <c r="Q79" s="67"/>
      <c r="R79" s="2"/>
    </row>
    <row r="80" spans="1:18" ht="17.25" customHeight="1" x14ac:dyDescent="0.25">
      <c r="A80" s="66"/>
      <c r="B80" s="63"/>
      <c r="C80" s="43"/>
      <c r="D80" s="43"/>
      <c r="E80" s="22"/>
      <c r="F80" s="43"/>
      <c r="G80" s="43"/>
      <c r="H80" s="43"/>
      <c r="I80" s="43"/>
      <c r="J80" s="43"/>
      <c r="K80" s="43"/>
      <c r="L80" s="43"/>
      <c r="M80" s="43"/>
      <c r="N80" s="63"/>
      <c r="O80" s="43"/>
      <c r="P80" s="43"/>
      <c r="Q80" s="67"/>
      <c r="R80" s="2"/>
    </row>
    <row r="81" spans="1:18" ht="27.75" customHeight="1" x14ac:dyDescent="0.25">
      <c r="A81" s="68"/>
      <c r="B81" s="69"/>
      <c r="C81" s="70"/>
      <c r="D81" s="70"/>
      <c r="E81" s="71"/>
      <c r="F81" s="70"/>
      <c r="G81" s="70"/>
      <c r="H81" s="70"/>
      <c r="I81" s="70"/>
      <c r="J81" s="70"/>
      <c r="K81" s="70"/>
      <c r="L81" s="70"/>
      <c r="M81" s="70"/>
      <c r="N81" s="69"/>
      <c r="O81" s="70"/>
      <c r="P81" s="70"/>
      <c r="Q81" s="72"/>
      <c r="R81" s="2"/>
    </row>
    <row r="82" spans="1:18" ht="17.25" customHeight="1" x14ac:dyDescent="0.25">
      <c r="A82" s="3"/>
      <c r="B82" s="2"/>
      <c r="C82" s="3"/>
      <c r="D82" s="3"/>
      <c r="E82" s="4"/>
      <c r="F82" s="3"/>
      <c r="G82" s="3"/>
      <c r="H82" s="3"/>
      <c r="I82" s="3"/>
      <c r="J82" s="3"/>
      <c r="K82" s="3"/>
      <c r="L82" s="3"/>
      <c r="M82" s="3"/>
      <c r="N82" s="2"/>
      <c r="O82" s="3"/>
      <c r="P82" s="3"/>
      <c r="Q82" s="3"/>
      <c r="R82" s="2"/>
    </row>
    <row r="83" spans="1:18" s="89" customFormat="1" x14ac:dyDescent="0.25">
      <c r="A83" s="86"/>
      <c r="B83" s="87"/>
      <c r="C83" s="88"/>
      <c r="D83" s="86"/>
      <c r="E83" s="87"/>
      <c r="F83" s="88"/>
      <c r="G83" s="88"/>
      <c r="H83" s="88"/>
      <c r="I83" s="88"/>
      <c r="J83" s="88"/>
      <c r="K83" s="88"/>
      <c r="L83" s="88"/>
      <c r="M83" s="88"/>
      <c r="N83" s="86"/>
      <c r="O83" s="87"/>
      <c r="P83" s="86"/>
      <c r="Q83" s="86"/>
      <c r="R83" s="86"/>
    </row>
    <row r="84" spans="1:18" ht="31.5" customHeight="1" x14ac:dyDescent="0.25">
      <c r="A84" s="3"/>
      <c r="B84" s="3"/>
      <c r="C84" s="3"/>
      <c r="D84" s="3"/>
      <c r="E84" s="3"/>
      <c r="F84" s="3"/>
      <c r="G84" s="3"/>
      <c r="H84" s="605" t="s">
        <v>236</v>
      </c>
      <c r="I84" s="625"/>
      <c r="J84" s="625"/>
      <c r="K84" s="619"/>
      <c r="L84" s="3"/>
      <c r="M84" s="63"/>
      <c r="N84" s="43"/>
      <c r="O84" s="43"/>
      <c r="P84" s="3"/>
      <c r="Q84" s="3"/>
      <c r="R84" s="3"/>
    </row>
    <row r="85" spans="1:18" s="13" customFormat="1" ht="31.5" customHeight="1" x14ac:dyDescent="0.25">
      <c r="A85" s="11"/>
      <c r="B85" s="11"/>
      <c r="C85" s="11"/>
      <c r="D85" s="11"/>
      <c r="E85" s="11"/>
      <c r="F85" s="11"/>
      <c r="G85" s="11"/>
      <c r="H85" s="622">
        <f>+C8</f>
        <v>0</v>
      </c>
      <c r="I85" s="513" t="str">
        <f>IF('3-Monthly Input'!C11="Not Used","",'3-Monthly Input'!C11)</f>
        <v/>
      </c>
      <c r="J85" s="513" t="str">
        <f>IF('3-Monthly Input'!D11="Not Used","",'3-Monthly Input'!D11)</f>
        <v/>
      </c>
      <c r="K85" s="513" t="str">
        <f>IF('3-Monthly Input'!E11="Not Used","",'3-Monthly Input'!E11)</f>
        <v/>
      </c>
      <c r="L85" s="11"/>
      <c r="M85" s="9"/>
      <c r="N85" s="300"/>
      <c r="O85" s="61"/>
      <c r="P85" s="11"/>
      <c r="Q85" s="11"/>
      <c r="R85" s="11"/>
    </row>
    <row r="86" spans="1:18" s="13" customFormat="1" ht="28.5" customHeight="1" x14ac:dyDescent="0.25">
      <c r="A86" s="11"/>
      <c r="B86" s="11"/>
      <c r="C86" s="11"/>
      <c r="D86" s="11"/>
      <c r="E86" s="11"/>
      <c r="F86" s="11"/>
      <c r="G86" s="98"/>
      <c r="H86" s="623"/>
      <c r="I86" s="358" t="s">
        <v>247</v>
      </c>
      <c r="J86" s="358" t="s">
        <v>213</v>
      </c>
      <c r="K86" s="358" t="s">
        <v>248</v>
      </c>
      <c r="L86" s="11"/>
      <c r="M86" s="9"/>
      <c r="N86" s="300"/>
      <c r="O86" s="61"/>
      <c r="P86" s="11"/>
      <c r="Q86" s="11"/>
      <c r="R86" s="11"/>
    </row>
    <row r="87" spans="1:18" x14ac:dyDescent="0.25">
      <c r="A87" s="3"/>
      <c r="B87" s="3"/>
      <c r="C87" s="3"/>
      <c r="D87" s="3"/>
      <c r="E87" s="3"/>
      <c r="F87" s="3"/>
      <c r="G87" s="3"/>
      <c r="H87" s="94" t="s">
        <v>149</v>
      </c>
      <c r="I87" s="511" t="str">
        <f>IF('3-Monthly Input'!C13=0,"",'3-Monthly Input'!C13)</f>
        <v/>
      </c>
      <c r="J87" s="511" t="str">
        <f>IF('3-Monthly Input'!D13=0,"",'3-Monthly Input'!D13)</f>
        <v/>
      </c>
      <c r="K87" s="511" t="str">
        <f>IF('3-Monthly Input'!E13=0,"",'3-Monthly Input'!E13)</f>
        <v/>
      </c>
      <c r="L87" s="3"/>
      <c r="M87" s="63"/>
      <c r="N87" s="63"/>
      <c r="O87" s="32"/>
      <c r="P87" s="3"/>
      <c r="Q87" s="3"/>
      <c r="R87" s="3"/>
    </row>
    <row r="88" spans="1:18" x14ac:dyDescent="0.25">
      <c r="A88" s="3"/>
      <c r="B88" s="3"/>
      <c r="C88" s="3"/>
      <c r="D88" s="3"/>
      <c r="E88" s="3"/>
      <c r="F88" s="3"/>
      <c r="G88" s="3"/>
      <c r="H88" s="94" t="s">
        <v>150</v>
      </c>
      <c r="I88" s="511" t="str">
        <f>IF('3-Monthly Input'!C14=0,"",'3-Monthly Input'!C14)</f>
        <v/>
      </c>
      <c r="J88" s="511" t="str">
        <f>IF('3-Monthly Input'!D14=0,"",'3-Monthly Input'!D14)</f>
        <v/>
      </c>
      <c r="K88" s="511" t="str">
        <f>IF('3-Monthly Input'!E14=0,"",'3-Monthly Input'!E14)</f>
        <v/>
      </c>
      <c r="L88" s="3"/>
      <c r="M88" s="63"/>
      <c r="N88" s="63"/>
      <c r="O88" s="32"/>
      <c r="P88" s="3"/>
      <c r="Q88" s="3"/>
      <c r="R88" s="3"/>
    </row>
    <row r="89" spans="1:18" x14ac:dyDescent="0.25">
      <c r="A89" s="3"/>
      <c r="B89" s="3"/>
      <c r="C89" s="3"/>
      <c r="D89" s="3"/>
      <c r="E89" s="3"/>
      <c r="F89" s="3"/>
      <c r="G89" s="3"/>
      <c r="H89" s="94" t="s">
        <v>151</v>
      </c>
      <c r="I89" s="511" t="str">
        <f>IF('3-Monthly Input'!C15=0,"",'3-Monthly Input'!C15)</f>
        <v/>
      </c>
      <c r="J89" s="511" t="str">
        <f>IF('3-Monthly Input'!D15=0,"",'3-Monthly Input'!D15)</f>
        <v/>
      </c>
      <c r="K89" s="511" t="str">
        <f>IF('3-Monthly Input'!E15=0,"",'3-Monthly Input'!E15)</f>
        <v/>
      </c>
      <c r="L89" s="3"/>
      <c r="M89" s="63"/>
      <c r="N89" s="63"/>
      <c r="O89" s="32"/>
      <c r="P89" s="3"/>
      <c r="Q89" s="3"/>
      <c r="R89" s="3"/>
    </row>
    <row r="90" spans="1:18" x14ac:dyDescent="0.25">
      <c r="A90" s="3"/>
      <c r="B90" s="3"/>
      <c r="C90" s="3"/>
      <c r="D90" s="3"/>
      <c r="E90" s="3"/>
      <c r="F90" s="3"/>
      <c r="G90" s="3"/>
      <c r="H90" s="94" t="s">
        <v>152</v>
      </c>
      <c r="I90" s="511" t="str">
        <f>IF('3-Monthly Input'!C16=0,"",'3-Monthly Input'!C16)</f>
        <v/>
      </c>
      <c r="J90" s="511" t="str">
        <f>IF('3-Monthly Input'!D16=0,"",'3-Monthly Input'!D16)</f>
        <v/>
      </c>
      <c r="K90" s="511" t="str">
        <f>IF('3-Monthly Input'!E16=0,"",'3-Monthly Input'!E16)</f>
        <v/>
      </c>
      <c r="L90" s="3"/>
      <c r="M90" s="63"/>
      <c r="N90" s="63"/>
      <c r="O90" s="32"/>
      <c r="P90" s="3"/>
      <c r="Q90" s="3"/>
      <c r="R90" s="3"/>
    </row>
    <row r="91" spans="1:18" x14ac:dyDescent="0.25">
      <c r="A91" s="3"/>
      <c r="B91" s="3"/>
      <c r="C91" s="3"/>
      <c r="D91" s="3"/>
      <c r="E91" s="3"/>
      <c r="F91" s="3"/>
      <c r="G91" s="3"/>
      <c r="H91" s="94" t="s">
        <v>4</v>
      </c>
      <c r="I91" s="511" t="str">
        <f>IF('3-Monthly Input'!C17=0,"",'3-Monthly Input'!C17)</f>
        <v/>
      </c>
      <c r="J91" s="511" t="str">
        <f>IF('3-Monthly Input'!D17=0,"",'3-Monthly Input'!D17)</f>
        <v/>
      </c>
      <c r="K91" s="511" t="str">
        <f>IF('3-Monthly Input'!E17=0,"",'3-Monthly Input'!E17)</f>
        <v/>
      </c>
      <c r="L91" s="3"/>
      <c r="M91" s="63"/>
      <c r="N91" s="43"/>
      <c r="O91" s="43"/>
      <c r="P91" s="3"/>
      <c r="Q91" s="3"/>
      <c r="R91" s="3"/>
    </row>
    <row r="92" spans="1:18" x14ac:dyDescent="0.25">
      <c r="A92" s="3"/>
      <c r="B92" s="3"/>
      <c r="C92" s="3"/>
      <c r="D92" s="3"/>
      <c r="E92" s="3"/>
      <c r="F92" s="3"/>
      <c r="G92" s="3"/>
      <c r="H92" s="94" t="s">
        <v>153</v>
      </c>
      <c r="I92" s="511" t="str">
        <f>IF('3-Monthly Input'!C18=0,"",'3-Monthly Input'!C18)</f>
        <v/>
      </c>
      <c r="J92" s="511" t="str">
        <f>IF('3-Monthly Input'!D18=0,"",'3-Monthly Input'!D18)</f>
        <v/>
      </c>
      <c r="K92" s="511" t="str">
        <f>IF('3-Monthly Input'!E18=0,"",'3-Monthly Input'!E18)</f>
        <v/>
      </c>
      <c r="L92" s="3"/>
      <c r="M92" s="63"/>
      <c r="N92" s="43"/>
      <c r="O92" s="43"/>
      <c r="P92" s="3"/>
      <c r="Q92" s="3"/>
      <c r="R92" s="3"/>
    </row>
    <row r="93" spans="1:18" ht="15" customHeight="1" x14ac:dyDescent="0.25">
      <c r="A93" s="3"/>
      <c r="B93" s="3"/>
      <c r="C93" s="3"/>
      <c r="D93" s="3"/>
      <c r="E93" s="3"/>
      <c r="F93" s="3"/>
      <c r="G93" s="3"/>
      <c r="H93" s="94" t="s">
        <v>154</v>
      </c>
      <c r="I93" s="511" t="str">
        <f>IF('3-Monthly Input'!C19=0,"",'3-Monthly Input'!C19)</f>
        <v/>
      </c>
      <c r="J93" s="511" t="str">
        <f>IF('3-Monthly Input'!D19=0,"",'3-Monthly Input'!D19)</f>
        <v/>
      </c>
      <c r="K93" s="511" t="str">
        <f>IF('3-Monthly Input'!E19=0,"",'3-Monthly Input'!E19)</f>
        <v/>
      </c>
      <c r="L93" s="3"/>
      <c r="M93" s="63"/>
      <c r="N93" s="43"/>
      <c r="O93" s="43"/>
      <c r="P93" s="3"/>
      <c r="Q93" s="3"/>
      <c r="R93" s="3"/>
    </row>
    <row r="94" spans="1:18" x14ac:dyDescent="0.25">
      <c r="A94" s="3"/>
      <c r="B94" s="3"/>
      <c r="C94" s="3"/>
      <c r="D94" s="3"/>
      <c r="E94" s="3"/>
      <c r="F94" s="3"/>
      <c r="G94" s="3"/>
      <c r="H94" s="94" t="s">
        <v>155</v>
      </c>
      <c r="I94" s="511" t="str">
        <f>IF('3-Monthly Input'!C20=0,"",'3-Monthly Input'!C20)</f>
        <v/>
      </c>
      <c r="J94" s="511" t="str">
        <f>IF('3-Monthly Input'!D20=0,"",'3-Monthly Input'!D20)</f>
        <v/>
      </c>
      <c r="K94" s="511" t="str">
        <f>IF('3-Monthly Input'!E20=0,"",'3-Monthly Input'!E20)</f>
        <v/>
      </c>
      <c r="L94" s="3"/>
      <c r="M94" s="63"/>
      <c r="N94" s="43"/>
      <c r="O94" s="43"/>
      <c r="P94" s="3"/>
      <c r="Q94" s="3"/>
      <c r="R94" s="3"/>
    </row>
    <row r="95" spans="1:18" ht="15" customHeight="1" x14ac:dyDescent="0.25">
      <c r="A95" s="3"/>
      <c r="B95" s="3"/>
      <c r="C95" s="3"/>
      <c r="D95" s="3"/>
      <c r="E95" s="3"/>
      <c r="F95" s="3"/>
      <c r="G95" s="3"/>
      <c r="H95" s="94" t="s">
        <v>156</v>
      </c>
      <c r="I95" s="511" t="str">
        <f>IF('3-Monthly Input'!C21=0,"",'3-Monthly Input'!C21)</f>
        <v/>
      </c>
      <c r="J95" s="511" t="str">
        <f>IF('3-Monthly Input'!D21=0,"",'3-Monthly Input'!D21)</f>
        <v/>
      </c>
      <c r="K95" s="511" t="str">
        <f>IF('3-Monthly Input'!E21=0,"",'3-Monthly Input'!E21)</f>
        <v/>
      </c>
      <c r="L95" s="3"/>
      <c r="M95" s="63"/>
      <c r="N95" s="43"/>
      <c r="O95" s="43"/>
      <c r="P95" s="3"/>
      <c r="Q95" s="3"/>
      <c r="R95" s="3"/>
    </row>
    <row r="96" spans="1:18" x14ac:dyDescent="0.25">
      <c r="A96" s="3"/>
      <c r="B96" s="3"/>
      <c r="C96" s="3"/>
      <c r="D96" s="3"/>
      <c r="E96" s="3"/>
      <c r="F96" s="3"/>
      <c r="G96" s="3"/>
      <c r="H96" s="94" t="s">
        <v>157</v>
      </c>
      <c r="I96" s="511" t="str">
        <f>IF('3-Monthly Input'!C22=0,"",'3-Monthly Input'!C22)</f>
        <v/>
      </c>
      <c r="J96" s="511" t="str">
        <f>IF('3-Monthly Input'!D22=0,"",'3-Monthly Input'!D22)</f>
        <v/>
      </c>
      <c r="K96" s="511" t="str">
        <f>IF('3-Monthly Input'!E22=0,"",'3-Monthly Input'!E22)</f>
        <v/>
      </c>
      <c r="L96" s="3"/>
      <c r="M96" s="63"/>
      <c r="N96" s="43"/>
      <c r="O96" s="43"/>
      <c r="P96" s="3"/>
      <c r="Q96" s="3"/>
      <c r="R96" s="3"/>
    </row>
    <row r="97" spans="1:18" x14ac:dyDescent="0.25">
      <c r="A97" s="3"/>
      <c r="B97" s="3"/>
      <c r="C97" s="3"/>
      <c r="D97" s="3"/>
      <c r="E97" s="3"/>
      <c r="F97" s="3"/>
      <c r="G97" s="3"/>
      <c r="H97" s="94" t="s">
        <v>158</v>
      </c>
      <c r="I97" s="511" t="str">
        <f>IF('3-Monthly Input'!C23=0,"",'3-Monthly Input'!C23)</f>
        <v/>
      </c>
      <c r="J97" s="511" t="str">
        <f>IF('3-Monthly Input'!D23=0,"",'3-Monthly Input'!D23)</f>
        <v/>
      </c>
      <c r="K97" s="511" t="str">
        <f>IF('3-Monthly Input'!E23=0,"",'3-Monthly Input'!E23)</f>
        <v/>
      </c>
      <c r="L97" s="3"/>
      <c r="M97" s="63"/>
      <c r="N97" s="43"/>
      <c r="O97" s="43"/>
      <c r="P97" s="3"/>
      <c r="Q97" s="3"/>
      <c r="R97" s="3"/>
    </row>
    <row r="98" spans="1:18" x14ac:dyDescent="0.25">
      <c r="A98" s="3"/>
      <c r="B98" s="3"/>
      <c r="C98" s="3"/>
      <c r="D98" s="3"/>
      <c r="E98" s="3"/>
      <c r="F98" s="3"/>
      <c r="G98" s="3"/>
      <c r="H98" s="94" t="s">
        <v>159</v>
      </c>
      <c r="I98" s="511" t="str">
        <f>IF('3-Monthly Input'!C24=0,"",'3-Monthly Input'!C24)</f>
        <v/>
      </c>
      <c r="J98" s="511" t="str">
        <f>IF('3-Monthly Input'!D24=0,"",'3-Monthly Input'!D24)</f>
        <v/>
      </c>
      <c r="K98" s="511" t="str">
        <f>IF('3-Monthly Input'!E24=0,"",'3-Monthly Input'!E24)</f>
        <v/>
      </c>
      <c r="L98" s="45" t="s">
        <v>192</v>
      </c>
      <c r="M98" s="63"/>
      <c r="N98" s="43"/>
      <c r="O98" s="43"/>
      <c r="P98" s="3"/>
      <c r="Q98" s="3"/>
      <c r="R98" s="3"/>
    </row>
    <row r="99" spans="1:18" x14ac:dyDescent="0.25">
      <c r="A99" s="3"/>
      <c r="B99" s="3"/>
      <c r="C99" s="3"/>
      <c r="D99" s="3"/>
      <c r="E99" s="3"/>
      <c r="F99" s="3"/>
      <c r="G99" s="3"/>
      <c r="H99" s="45" t="s">
        <v>19</v>
      </c>
      <c r="I99" s="21" t="e">
        <f>IF('3-Monthly Input'!C25=0,NA(),'3-Monthly Input'!C25)</f>
        <v>#N/A</v>
      </c>
      <c r="J99" s="21" t="e">
        <f>IF('3-Monthly Input'!D25=0,NA(),'3-Monthly Input'!D25)</f>
        <v>#N/A</v>
      </c>
      <c r="K99" s="21" t="e">
        <f>IF('3-Monthly Input'!E25=0,NA(),'3-Monthly Input'!E25)</f>
        <v>#N/A</v>
      </c>
      <c r="L99" s="21">
        <f>+'3-Monthly Input'!C25+'3-Monthly Input'!D25+'3-Monthly Input'!E25</f>
        <v>0</v>
      </c>
      <c r="M99" s="2"/>
      <c r="N99" s="3"/>
      <c r="O99" s="3"/>
      <c r="P99" s="3"/>
      <c r="Q99" s="3"/>
      <c r="R99" s="3"/>
    </row>
    <row r="100" spans="1:18" x14ac:dyDescent="0.25">
      <c r="A100" s="3"/>
      <c r="B100" s="3"/>
      <c r="C100" s="3"/>
      <c r="D100" s="3"/>
      <c r="E100" s="3"/>
      <c r="F100" s="3"/>
      <c r="G100" s="86"/>
      <c r="H100" s="87" t="s">
        <v>37</v>
      </c>
      <c r="I100" s="21" t="e">
        <f>IF('3-Monthly Input'!C26=0,NA(),'3-Monthly Input'!C26)</f>
        <v>#N/A</v>
      </c>
      <c r="J100" s="21" t="e">
        <f>IF('3-Monthly Input'!D26=0,NA(),'3-Monthly Input'!D26)</f>
        <v>#N/A</v>
      </c>
      <c r="K100" s="21" t="e">
        <f>IF('3-Monthly Input'!E26=0,NA(),'3-Monthly Input'!E26)</f>
        <v>#N/A</v>
      </c>
      <c r="L100" s="21">
        <f>+'Summary Table Report'!H106</f>
        <v>0</v>
      </c>
      <c r="M100" s="2"/>
      <c r="N100" s="3"/>
      <c r="O100" s="3"/>
      <c r="P100" s="3"/>
      <c r="Q100" s="3"/>
      <c r="R100" s="3"/>
    </row>
    <row r="101" spans="1:18" x14ac:dyDescent="0.25">
      <c r="A101" s="3"/>
      <c r="B101" s="3"/>
      <c r="C101" s="3"/>
      <c r="D101" s="3"/>
      <c r="E101" s="3"/>
      <c r="F101" s="3"/>
      <c r="G101" s="86"/>
      <c r="H101" s="87" t="s">
        <v>178</v>
      </c>
      <c r="I101" s="21" t="e">
        <f>IF('3-Monthly Input'!C27="",NA(),'3-Monthly Input'!C27)</f>
        <v>#N/A</v>
      </c>
      <c r="J101" s="21" t="e">
        <f>IF('3-Monthly Input'!D27="",NA(),'3-Monthly Input'!D27)</f>
        <v>#N/A</v>
      </c>
      <c r="K101" s="21" t="e">
        <f>IF('3-Monthly Input'!E27="",NA(),'3-Monthly Input'!E27)</f>
        <v>#N/A</v>
      </c>
      <c r="L101" s="21">
        <f>+'Summary Table Report'!G106</f>
        <v>0</v>
      </c>
      <c r="M101" s="2"/>
      <c r="N101" s="3"/>
      <c r="O101" s="3"/>
      <c r="P101" s="3"/>
      <c r="Q101" s="3"/>
      <c r="R101" s="3"/>
    </row>
    <row r="102" spans="1:18" ht="17.25" customHeight="1" x14ac:dyDescent="0.25">
      <c r="A102" s="3"/>
      <c r="B102" s="3"/>
      <c r="C102" s="3"/>
      <c r="D102" s="3"/>
      <c r="E102" s="2"/>
      <c r="F102" s="3"/>
      <c r="G102" s="3"/>
      <c r="H102" s="4"/>
      <c r="I102" s="3"/>
      <c r="J102" s="3"/>
      <c r="K102" s="3"/>
      <c r="L102" s="3"/>
      <c r="M102" s="3"/>
      <c r="N102" s="3"/>
      <c r="O102" s="3"/>
      <c r="P102" s="3"/>
      <c r="Q102" s="3"/>
      <c r="R102" s="3"/>
    </row>
    <row r="103" spans="1:18" s="89" customFormat="1" x14ac:dyDescent="0.25">
      <c r="A103" s="86"/>
      <c r="B103" s="86"/>
      <c r="C103" s="86"/>
      <c r="D103" s="86"/>
      <c r="E103" s="87"/>
      <c r="F103" s="88"/>
      <c r="G103" s="86"/>
      <c r="H103" s="87"/>
      <c r="I103" s="88"/>
      <c r="J103" s="88"/>
      <c r="K103" s="88"/>
      <c r="L103" s="88"/>
      <c r="M103" s="86"/>
      <c r="N103" s="86"/>
      <c r="O103" s="86"/>
      <c r="P103" s="86"/>
      <c r="Q103" s="86"/>
      <c r="R103" s="86"/>
    </row>
    <row r="104" spans="1:18" ht="31.5" customHeight="1" x14ac:dyDescent="0.25">
      <c r="A104" s="3"/>
      <c r="B104" s="3"/>
      <c r="C104" s="3"/>
      <c r="D104" s="3"/>
      <c r="E104" s="3"/>
      <c r="F104" s="3"/>
      <c r="G104" s="3"/>
      <c r="H104" s="605" t="s">
        <v>228</v>
      </c>
      <c r="I104" s="625"/>
      <c r="J104" s="625"/>
      <c r="K104" s="619"/>
      <c r="L104" s="3"/>
      <c r="M104" s="63"/>
      <c r="N104" s="43"/>
      <c r="O104" s="43"/>
      <c r="P104" s="3"/>
      <c r="Q104" s="3"/>
      <c r="R104" s="3"/>
    </row>
    <row r="105" spans="1:18" s="13" customFormat="1" ht="31.5" customHeight="1" x14ac:dyDescent="0.25">
      <c r="A105" s="11"/>
      <c r="B105" s="11"/>
      <c r="C105" s="11"/>
      <c r="D105" s="11"/>
      <c r="E105" s="11"/>
      <c r="F105" s="11"/>
      <c r="G105" s="11"/>
      <c r="H105" s="622">
        <f>+H85-1</f>
        <v>-1</v>
      </c>
      <c r="I105" s="513" t="str">
        <f>IF('3-Monthly Input'!C33="Not Used","",'3-Monthly Input'!C33)</f>
        <v/>
      </c>
      <c r="J105" s="513" t="str">
        <f>IF('3-Monthly Input'!D33="Not Used","",'3-Monthly Input'!D33)</f>
        <v/>
      </c>
      <c r="K105" s="513" t="str">
        <f>IF('3-Monthly Input'!E33="Not Used","",'3-Monthly Input'!E33)</f>
        <v/>
      </c>
      <c r="L105" s="11"/>
      <c r="M105" s="300"/>
      <c r="N105" s="61"/>
      <c r="O105" s="11"/>
      <c r="P105" s="11"/>
      <c r="Q105" s="11"/>
      <c r="R105" s="11"/>
    </row>
    <row r="106" spans="1:18" s="13" customFormat="1" ht="27" customHeight="1" x14ac:dyDescent="0.25">
      <c r="A106" s="11"/>
      <c r="B106" s="11"/>
      <c r="C106" s="11"/>
      <c r="D106" s="11"/>
      <c r="E106" s="11"/>
      <c r="F106" s="11"/>
      <c r="G106" s="98"/>
      <c r="H106" s="623"/>
      <c r="I106" s="358" t="s">
        <v>247</v>
      </c>
      <c r="J106" s="358" t="s">
        <v>213</v>
      </c>
      <c r="K106" s="358" t="s">
        <v>248</v>
      </c>
      <c r="L106" s="11"/>
      <c r="M106" s="300"/>
      <c r="N106" s="61"/>
      <c r="O106" s="11"/>
      <c r="P106" s="11"/>
      <c r="Q106" s="11"/>
      <c r="R106" s="11"/>
    </row>
    <row r="107" spans="1:18" x14ac:dyDescent="0.25">
      <c r="A107" s="3"/>
      <c r="B107" s="3"/>
      <c r="C107" s="3"/>
      <c r="D107" s="3"/>
      <c r="E107" s="3"/>
      <c r="F107" s="3"/>
      <c r="G107" s="3"/>
      <c r="H107" s="94" t="s">
        <v>149</v>
      </c>
      <c r="I107" s="512" t="str">
        <f>IF('3-Monthly Input'!C35=0,"",'3-Monthly Input'!C35)</f>
        <v/>
      </c>
      <c r="J107" s="512" t="str">
        <f>IF('3-Monthly Input'!D35=0,"",'3-Monthly Input'!D35)</f>
        <v/>
      </c>
      <c r="K107" s="512" t="str">
        <f>IF('3-Monthly Input'!E35=0,"",'3-Monthly Input'!E35)</f>
        <v/>
      </c>
      <c r="L107" s="3"/>
      <c r="M107" s="63"/>
      <c r="N107" s="32"/>
      <c r="O107" s="3"/>
      <c r="P107" s="3"/>
      <c r="Q107" s="3"/>
      <c r="R107" s="3"/>
    </row>
    <row r="108" spans="1:18" x14ac:dyDescent="0.25">
      <c r="A108" s="3"/>
      <c r="B108" s="3"/>
      <c r="C108" s="3"/>
      <c r="D108" s="3"/>
      <c r="E108" s="3"/>
      <c r="F108" s="3"/>
      <c r="G108" s="3"/>
      <c r="H108" s="94" t="s">
        <v>150</v>
      </c>
      <c r="I108" s="512" t="str">
        <f>IF('3-Monthly Input'!C36=0,"",'3-Monthly Input'!C36)</f>
        <v/>
      </c>
      <c r="J108" s="512" t="str">
        <f>IF('3-Monthly Input'!D36=0,"",'3-Monthly Input'!D36)</f>
        <v/>
      </c>
      <c r="K108" s="512" t="str">
        <f>IF('3-Monthly Input'!E36=0,"",'3-Monthly Input'!E36)</f>
        <v/>
      </c>
      <c r="L108" s="3"/>
      <c r="M108" s="63"/>
      <c r="N108" s="32"/>
      <c r="O108" s="3"/>
      <c r="P108" s="3"/>
      <c r="Q108" s="3"/>
      <c r="R108" s="3"/>
    </row>
    <row r="109" spans="1:18" x14ac:dyDescent="0.25">
      <c r="A109" s="3"/>
      <c r="B109" s="3"/>
      <c r="C109" s="3"/>
      <c r="D109" s="3"/>
      <c r="E109" s="3"/>
      <c r="F109" s="3"/>
      <c r="G109" s="3"/>
      <c r="H109" s="94" t="s">
        <v>151</v>
      </c>
      <c r="I109" s="512" t="str">
        <f>IF('3-Monthly Input'!C37=0,"",'3-Monthly Input'!C37)</f>
        <v/>
      </c>
      <c r="J109" s="512" t="str">
        <f>IF('3-Monthly Input'!D37=0,"",'3-Monthly Input'!D37)</f>
        <v/>
      </c>
      <c r="K109" s="512" t="str">
        <f>IF('3-Monthly Input'!E37=0,"",'3-Monthly Input'!E37)</f>
        <v/>
      </c>
      <c r="L109" s="3"/>
      <c r="M109" s="63"/>
      <c r="N109" s="32"/>
      <c r="O109" s="3"/>
      <c r="P109" s="3"/>
      <c r="Q109" s="3"/>
      <c r="R109" s="3"/>
    </row>
    <row r="110" spans="1:18" x14ac:dyDescent="0.25">
      <c r="A110" s="3"/>
      <c r="B110" s="3"/>
      <c r="C110" s="3"/>
      <c r="D110" s="3"/>
      <c r="E110" s="3"/>
      <c r="F110" s="3"/>
      <c r="G110" s="3"/>
      <c r="H110" s="94" t="s">
        <v>152</v>
      </c>
      <c r="I110" s="512" t="str">
        <f>IF('3-Monthly Input'!C38=0,"",'3-Monthly Input'!C38)</f>
        <v/>
      </c>
      <c r="J110" s="512" t="str">
        <f>IF('3-Monthly Input'!D38=0,"",'3-Monthly Input'!D38)</f>
        <v/>
      </c>
      <c r="K110" s="512" t="str">
        <f>IF('3-Monthly Input'!E38=0,"",'3-Monthly Input'!E38)</f>
        <v/>
      </c>
      <c r="L110" s="3"/>
      <c r="M110" s="63"/>
      <c r="N110" s="32"/>
      <c r="O110" s="3"/>
      <c r="P110" s="3"/>
      <c r="Q110" s="3"/>
      <c r="R110" s="3"/>
    </row>
    <row r="111" spans="1:18" x14ac:dyDescent="0.25">
      <c r="A111" s="3"/>
      <c r="B111" s="3"/>
      <c r="C111" s="3"/>
      <c r="D111" s="3"/>
      <c r="E111" s="3"/>
      <c r="F111" s="3"/>
      <c r="G111" s="3"/>
      <c r="H111" s="94" t="s">
        <v>4</v>
      </c>
      <c r="I111" s="512" t="str">
        <f>IF('3-Monthly Input'!C39=0,"",'3-Monthly Input'!C39)</f>
        <v/>
      </c>
      <c r="J111" s="512" t="str">
        <f>IF('3-Monthly Input'!D39=0,"",'3-Monthly Input'!D39)</f>
        <v/>
      </c>
      <c r="K111" s="512" t="str">
        <f>IF('3-Monthly Input'!E39=0,"",'3-Monthly Input'!E39)</f>
        <v/>
      </c>
      <c r="L111" s="3"/>
      <c r="M111" s="43"/>
      <c r="N111" s="43"/>
      <c r="O111" s="3"/>
      <c r="P111" s="3"/>
      <c r="Q111" s="3"/>
      <c r="R111" s="3"/>
    </row>
    <row r="112" spans="1:18" x14ac:dyDescent="0.25">
      <c r="A112" s="3"/>
      <c r="B112" s="3"/>
      <c r="C112" s="3"/>
      <c r="D112" s="3"/>
      <c r="E112" s="3"/>
      <c r="F112" s="3"/>
      <c r="G112" s="3"/>
      <c r="H112" s="94" t="s">
        <v>153</v>
      </c>
      <c r="I112" s="512" t="str">
        <f>IF('3-Monthly Input'!C40=0,"",'3-Monthly Input'!C40)</f>
        <v/>
      </c>
      <c r="J112" s="512" t="str">
        <f>IF('3-Monthly Input'!D40=0,"",'3-Monthly Input'!D40)</f>
        <v/>
      </c>
      <c r="K112" s="512" t="str">
        <f>IF('3-Monthly Input'!E40=0,"",'3-Monthly Input'!E40)</f>
        <v/>
      </c>
      <c r="L112" s="3"/>
      <c r="M112" s="43"/>
      <c r="N112" s="43"/>
      <c r="O112" s="3"/>
      <c r="P112" s="3"/>
      <c r="Q112" s="3"/>
      <c r="R112" s="3"/>
    </row>
    <row r="113" spans="1:18" ht="15" customHeight="1" x14ac:dyDescent="0.25">
      <c r="A113" s="3"/>
      <c r="B113" s="3"/>
      <c r="C113" s="3"/>
      <c r="D113" s="3"/>
      <c r="E113" s="3"/>
      <c r="F113" s="3"/>
      <c r="G113" s="3"/>
      <c r="H113" s="94" t="s">
        <v>154</v>
      </c>
      <c r="I113" s="512" t="str">
        <f>IF('3-Monthly Input'!C41=0,"",'3-Monthly Input'!C41)</f>
        <v/>
      </c>
      <c r="J113" s="512" t="str">
        <f>IF('3-Monthly Input'!D41=0,"",'3-Monthly Input'!D41)</f>
        <v/>
      </c>
      <c r="K113" s="512" t="str">
        <f>IF('3-Monthly Input'!E41=0,"",'3-Monthly Input'!E41)</f>
        <v/>
      </c>
      <c r="L113" s="3"/>
      <c r="M113" s="43"/>
      <c r="N113" s="43"/>
      <c r="O113" s="3"/>
      <c r="P113" s="3"/>
      <c r="Q113" s="3"/>
      <c r="R113" s="3"/>
    </row>
    <row r="114" spans="1:18" x14ac:dyDescent="0.25">
      <c r="A114" s="3"/>
      <c r="B114" s="3"/>
      <c r="C114" s="3"/>
      <c r="D114" s="3"/>
      <c r="E114" s="3"/>
      <c r="F114" s="3"/>
      <c r="G114" s="3"/>
      <c r="H114" s="94" t="s">
        <v>155</v>
      </c>
      <c r="I114" s="512" t="str">
        <f>IF('3-Monthly Input'!C42=0,"",'3-Monthly Input'!C42)</f>
        <v/>
      </c>
      <c r="J114" s="512" t="str">
        <f>IF('3-Monthly Input'!D42=0,"",'3-Monthly Input'!D42)</f>
        <v/>
      </c>
      <c r="K114" s="512" t="str">
        <f>IF('3-Monthly Input'!E42=0,"",'3-Monthly Input'!E42)</f>
        <v/>
      </c>
      <c r="L114" s="3"/>
      <c r="M114" s="43"/>
      <c r="N114" s="43"/>
      <c r="O114" s="3"/>
      <c r="P114" s="3"/>
      <c r="Q114" s="3"/>
      <c r="R114" s="3"/>
    </row>
    <row r="115" spans="1:18" ht="15" customHeight="1" x14ac:dyDescent="0.25">
      <c r="A115" s="3"/>
      <c r="B115" s="3"/>
      <c r="C115" s="3"/>
      <c r="D115" s="3"/>
      <c r="E115" s="3"/>
      <c r="F115" s="3"/>
      <c r="G115" s="3"/>
      <c r="H115" s="94" t="s">
        <v>156</v>
      </c>
      <c r="I115" s="512" t="str">
        <f>IF('3-Monthly Input'!C43=0,"",'3-Monthly Input'!C43)</f>
        <v/>
      </c>
      <c r="J115" s="512" t="str">
        <f>IF('3-Monthly Input'!D43=0,"",'3-Monthly Input'!D43)</f>
        <v/>
      </c>
      <c r="K115" s="512" t="str">
        <f>IF('3-Monthly Input'!E43=0,"",'3-Monthly Input'!E43)</f>
        <v/>
      </c>
      <c r="L115" s="3"/>
      <c r="M115" s="43"/>
      <c r="N115" s="43"/>
      <c r="O115" s="3"/>
      <c r="P115" s="3"/>
      <c r="Q115" s="3"/>
      <c r="R115" s="3"/>
    </row>
    <row r="116" spans="1:18" x14ac:dyDescent="0.25">
      <c r="A116" s="3"/>
      <c r="B116" s="3"/>
      <c r="C116" s="3"/>
      <c r="D116" s="3"/>
      <c r="E116" s="3"/>
      <c r="F116" s="3"/>
      <c r="G116" s="3"/>
      <c r="H116" s="94" t="s">
        <v>157</v>
      </c>
      <c r="I116" s="512" t="str">
        <f>IF('3-Monthly Input'!C44=0,"",'3-Monthly Input'!C44)</f>
        <v/>
      </c>
      <c r="J116" s="512" t="str">
        <f>IF('3-Monthly Input'!D44=0,"",'3-Monthly Input'!D44)</f>
        <v/>
      </c>
      <c r="K116" s="512" t="str">
        <f>IF('3-Monthly Input'!E44=0,"",'3-Monthly Input'!E44)</f>
        <v/>
      </c>
      <c r="L116" s="3"/>
      <c r="M116" s="43"/>
      <c r="N116" s="43"/>
      <c r="O116" s="3"/>
      <c r="P116" s="3"/>
      <c r="Q116" s="3"/>
      <c r="R116" s="3"/>
    </row>
    <row r="117" spans="1:18" x14ac:dyDescent="0.25">
      <c r="A117" s="3"/>
      <c r="B117" s="3"/>
      <c r="C117" s="3"/>
      <c r="D117" s="3"/>
      <c r="E117" s="3"/>
      <c r="F117" s="3"/>
      <c r="G117" s="3"/>
      <c r="H117" s="94" t="s">
        <v>158</v>
      </c>
      <c r="I117" s="512" t="str">
        <f>IF('3-Monthly Input'!C45=0,"",'3-Monthly Input'!C45)</f>
        <v/>
      </c>
      <c r="J117" s="512" t="str">
        <f>IF('3-Monthly Input'!D45=0,"",'3-Monthly Input'!D45)</f>
        <v/>
      </c>
      <c r="K117" s="512" t="str">
        <f>IF('3-Monthly Input'!E45=0,"",'3-Monthly Input'!E45)</f>
        <v/>
      </c>
      <c r="L117" s="3"/>
      <c r="M117" s="43"/>
      <c r="N117" s="43"/>
      <c r="O117" s="3"/>
      <c r="P117" s="3"/>
      <c r="Q117" s="3"/>
      <c r="R117" s="3"/>
    </row>
    <row r="118" spans="1:18" x14ac:dyDescent="0.25">
      <c r="A118" s="3"/>
      <c r="B118" s="3"/>
      <c r="C118" s="3"/>
      <c r="D118" s="3"/>
      <c r="E118" s="3"/>
      <c r="F118" s="3"/>
      <c r="G118" s="3"/>
      <c r="H118" s="94" t="s">
        <v>159</v>
      </c>
      <c r="I118" s="512" t="str">
        <f>IF('3-Monthly Input'!C46=0,"",'3-Monthly Input'!C46)</f>
        <v/>
      </c>
      <c r="J118" s="512" t="str">
        <f>IF('3-Monthly Input'!D46=0,"",'3-Monthly Input'!D46)</f>
        <v/>
      </c>
      <c r="K118" s="512" t="str">
        <f>IF('3-Monthly Input'!E46=0,"",'3-Monthly Input'!E46)</f>
        <v/>
      </c>
      <c r="L118" s="3"/>
      <c r="M118" s="43"/>
      <c r="N118" s="43"/>
      <c r="O118" s="3"/>
      <c r="P118" s="3"/>
      <c r="Q118" s="3"/>
      <c r="R118" s="3"/>
    </row>
    <row r="119" spans="1:18" x14ac:dyDescent="0.25">
      <c r="A119" s="3"/>
      <c r="B119" s="3"/>
      <c r="C119" s="3"/>
      <c r="D119" s="3"/>
      <c r="E119" s="3"/>
      <c r="F119" s="3"/>
      <c r="G119" s="3"/>
      <c r="H119" s="45" t="s">
        <v>42</v>
      </c>
      <c r="I119" s="21" t="e">
        <f>IF('3-Monthly Input'!C47=0,NA(),'3-Monthly Input'!C47)</f>
        <v>#N/A</v>
      </c>
      <c r="J119" s="21" t="e">
        <f>IF('3-Monthly Input'!D47=0,NA(),'3-Monthly Input'!D47)</f>
        <v>#N/A</v>
      </c>
      <c r="K119" s="21" t="e">
        <f>IF('3-Monthly Input'!E47=0,NA(),'3-Monthly Input'!E47)</f>
        <v>#N/A</v>
      </c>
      <c r="L119" s="3"/>
      <c r="M119" s="3"/>
      <c r="N119" s="3"/>
      <c r="O119" s="3"/>
      <c r="P119" s="3"/>
      <c r="Q119" s="3"/>
      <c r="R119" s="3"/>
    </row>
    <row r="120" spans="1:18" x14ac:dyDescent="0.25">
      <c r="A120" s="3"/>
      <c r="B120" s="3"/>
      <c r="C120" s="3"/>
      <c r="D120" s="3"/>
      <c r="E120" s="3"/>
      <c r="F120" s="3"/>
      <c r="G120" s="3"/>
      <c r="H120" s="4"/>
      <c r="I120" s="3"/>
      <c r="J120" s="3"/>
      <c r="K120" s="3"/>
      <c r="L120" s="3"/>
      <c r="M120" s="3"/>
      <c r="N120" s="3"/>
      <c r="O120" s="3"/>
      <c r="P120" s="3"/>
      <c r="Q120" s="3"/>
      <c r="R120" s="3"/>
    </row>
    <row r="121" spans="1:18" x14ac:dyDescent="0.25">
      <c r="A121" s="3"/>
      <c r="B121" s="3"/>
      <c r="C121" s="3"/>
      <c r="D121" s="3"/>
      <c r="E121" s="3"/>
      <c r="F121" s="3"/>
      <c r="G121" s="3"/>
      <c r="H121" s="4"/>
      <c r="I121" s="3"/>
      <c r="J121" s="3"/>
      <c r="K121" s="3"/>
      <c r="L121" s="3"/>
      <c r="M121" s="3"/>
      <c r="N121" s="3"/>
      <c r="O121" s="3"/>
      <c r="P121" s="3"/>
      <c r="Q121" s="3"/>
      <c r="R121" s="3"/>
    </row>
    <row r="122" spans="1:18" ht="31.5" customHeight="1" x14ac:dyDescent="0.25">
      <c r="A122" s="3"/>
      <c r="B122" s="3"/>
      <c r="C122" s="3"/>
      <c r="D122" s="3"/>
      <c r="E122" s="3"/>
      <c r="F122" s="3"/>
      <c r="G122" s="3"/>
      <c r="H122" s="605" t="s">
        <v>228</v>
      </c>
      <c r="I122" s="625"/>
      <c r="J122" s="625"/>
      <c r="K122" s="619"/>
      <c r="L122" s="3"/>
      <c r="M122" s="63"/>
      <c r="N122" s="43"/>
      <c r="O122" s="43"/>
      <c r="P122" s="3"/>
      <c r="Q122" s="3"/>
      <c r="R122" s="3"/>
    </row>
    <row r="123" spans="1:18" s="13" customFormat="1" ht="31.5" customHeight="1" x14ac:dyDescent="0.25">
      <c r="A123" s="11"/>
      <c r="B123" s="11"/>
      <c r="C123" s="11"/>
      <c r="D123" s="11"/>
      <c r="E123" s="11"/>
      <c r="F123" s="11"/>
      <c r="G123" s="11"/>
      <c r="H123" s="622">
        <f>+H105</f>
        <v>-1</v>
      </c>
      <c r="I123" s="324" t="str">
        <f>+I105</f>
        <v/>
      </c>
      <c r="J123" s="324" t="str">
        <f t="shared" ref="J123:K123" si="0">+J105</f>
        <v/>
      </c>
      <c r="K123" s="324" t="str">
        <f t="shared" si="0"/>
        <v/>
      </c>
      <c r="L123" s="604" t="s">
        <v>191</v>
      </c>
      <c r="M123" s="9"/>
      <c r="N123" s="300"/>
      <c r="O123" s="61"/>
      <c r="P123" s="11"/>
      <c r="Q123" s="11"/>
      <c r="R123" s="11"/>
    </row>
    <row r="124" spans="1:18" s="13" customFormat="1" ht="12.75" customHeight="1" x14ac:dyDescent="0.2">
      <c r="A124" s="11"/>
      <c r="B124" s="11"/>
      <c r="C124" s="11"/>
      <c r="D124" s="11"/>
      <c r="E124" s="11"/>
      <c r="F124" s="11"/>
      <c r="G124" s="11"/>
      <c r="H124" s="623"/>
      <c r="I124" s="358" t="s">
        <v>247</v>
      </c>
      <c r="J124" s="358" t="s">
        <v>213</v>
      </c>
      <c r="K124" s="358" t="s">
        <v>248</v>
      </c>
      <c r="L124" s="604"/>
      <c r="M124" s="9"/>
      <c r="N124" s="300"/>
      <c r="O124" s="61"/>
      <c r="P124" s="11"/>
      <c r="Q124" s="11"/>
      <c r="R124" s="11"/>
    </row>
    <row r="125" spans="1:18" x14ac:dyDescent="0.25">
      <c r="A125" s="3"/>
      <c r="B125" s="3"/>
      <c r="C125" s="3"/>
      <c r="D125" s="3"/>
      <c r="E125" s="3"/>
      <c r="F125" s="3"/>
      <c r="G125" s="3"/>
      <c r="H125" s="94" t="s">
        <v>149</v>
      </c>
      <c r="I125" s="512" t="e">
        <f t="shared" ref="I125:K125" si="1">IF(I107="",NA(),I107)</f>
        <v>#N/A</v>
      </c>
      <c r="J125" s="512" t="e">
        <f t="shared" si="1"/>
        <v>#N/A</v>
      </c>
      <c r="K125" s="512" t="e">
        <f t="shared" si="1"/>
        <v>#N/A</v>
      </c>
      <c r="L125" s="302">
        <f>SUM('3-Monthly Input'!C$35:E35)</f>
        <v>0</v>
      </c>
      <c r="M125" s="63"/>
      <c r="N125" s="63"/>
      <c r="O125" s="32"/>
      <c r="P125" s="3"/>
      <c r="Q125" s="3"/>
      <c r="R125" s="3"/>
    </row>
    <row r="126" spans="1:18" x14ac:dyDescent="0.25">
      <c r="A126" s="3"/>
      <c r="B126" s="3"/>
      <c r="C126" s="3"/>
      <c r="D126" s="3"/>
      <c r="E126" s="3"/>
      <c r="F126" s="3"/>
      <c r="G126" s="3"/>
      <c r="H126" s="94" t="s">
        <v>150</v>
      </c>
      <c r="I126" s="512" t="e">
        <f>IF(SUM(I$107:I108)=0,NA(),SUM(I$107:I108))</f>
        <v>#N/A</v>
      </c>
      <c r="J126" s="512" t="e">
        <f>IF(SUM(J$107:J108)=0,NA(),SUM(J$107:J108))</f>
        <v>#N/A</v>
      </c>
      <c r="K126" s="512" t="e">
        <f>IF(SUM(K$107:K108)=0,NA(),SUM(K$107:K108))</f>
        <v>#N/A</v>
      </c>
      <c r="L126" s="302">
        <f>SUM('3-Monthly Input'!C$35:E36)</f>
        <v>0</v>
      </c>
      <c r="M126" s="63"/>
      <c r="N126" s="63"/>
      <c r="O126" s="32"/>
      <c r="P126" s="3"/>
      <c r="Q126" s="3"/>
      <c r="R126" s="3"/>
    </row>
    <row r="127" spans="1:18" x14ac:dyDescent="0.25">
      <c r="A127" s="3"/>
      <c r="B127" s="3"/>
      <c r="C127" s="3"/>
      <c r="D127" s="3"/>
      <c r="E127" s="3"/>
      <c r="F127" s="3"/>
      <c r="G127" s="3"/>
      <c r="H127" s="94" t="s">
        <v>151</v>
      </c>
      <c r="I127" s="512" t="e">
        <f>IF(SUM(I$107:I109)=0,NA(),SUM(I$107:I109))</f>
        <v>#N/A</v>
      </c>
      <c r="J127" s="512" t="e">
        <f>IF(SUM(J$107:J109)=0,NA(),SUM(J$107:J109))</f>
        <v>#N/A</v>
      </c>
      <c r="K127" s="512" t="e">
        <f>IF(SUM(K$107:K109)=0,NA(),SUM(K$107:K109))</f>
        <v>#N/A</v>
      </c>
      <c r="L127" s="302">
        <f>SUM('3-Monthly Input'!C$35:E37)</f>
        <v>0</v>
      </c>
      <c r="M127" s="63"/>
      <c r="N127" s="63"/>
      <c r="O127" s="32"/>
      <c r="P127" s="3"/>
      <c r="Q127" s="3"/>
      <c r="R127" s="3"/>
    </row>
    <row r="128" spans="1:18" x14ac:dyDescent="0.25">
      <c r="A128" s="3"/>
      <c r="B128" s="3"/>
      <c r="C128" s="3"/>
      <c r="D128" s="3"/>
      <c r="E128" s="3"/>
      <c r="F128" s="3"/>
      <c r="G128" s="3"/>
      <c r="H128" s="94" t="s">
        <v>152</v>
      </c>
      <c r="I128" s="512" t="e">
        <f>IF(SUM(I$107:I110)=0,NA(),SUM(I$107:I110))</f>
        <v>#N/A</v>
      </c>
      <c r="J128" s="512" t="e">
        <f>IF(SUM(J$107:J110)=0,NA(),SUM(J$107:J110))</f>
        <v>#N/A</v>
      </c>
      <c r="K128" s="512" t="e">
        <f>IF(SUM(K$107:K110)=0,NA(),SUM(K$107:K110))</f>
        <v>#N/A</v>
      </c>
      <c r="L128" s="302">
        <f>SUM('3-Monthly Input'!C$35:E38)</f>
        <v>0</v>
      </c>
      <c r="M128" s="63"/>
      <c r="N128" s="63"/>
      <c r="O128" s="32"/>
      <c r="P128" s="3"/>
      <c r="Q128" s="3"/>
      <c r="R128" s="3"/>
    </row>
    <row r="129" spans="1:18" x14ac:dyDescent="0.25">
      <c r="A129" s="3"/>
      <c r="B129" s="3"/>
      <c r="C129" s="3"/>
      <c r="D129" s="3"/>
      <c r="E129" s="3"/>
      <c r="F129" s="3"/>
      <c r="G129" s="3"/>
      <c r="H129" s="94" t="s">
        <v>4</v>
      </c>
      <c r="I129" s="512" t="e">
        <f>IF(SUM(I$107:I111)=0,NA(),SUM(I$107:I111))</f>
        <v>#N/A</v>
      </c>
      <c r="J129" s="512" t="e">
        <f>IF(SUM(J$107:J111)=0,NA(),SUM(J$107:J111))</f>
        <v>#N/A</v>
      </c>
      <c r="K129" s="512" t="e">
        <f>IF(SUM(K$107:K111)=0,NA(),SUM(K$107:K111))</f>
        <v>#N/A</v>
      </c>
      <c r="L129" s="302">
        <f>SUM('3-Monthly Input'!C$35:E39)</f>
        <v>0</v>
      </c>
      <c r="M129" s="63"/>
      <c r="N129" s="43"/>
      <c r="O129" s="43"/>
      <c r="P129" s="3"/>
      <c r="Q129" s="3"/>
      <c r="R129" s="3"/>
    </row>
    <row r="130" spans="1:18" x14ac:dyDescent="0.25">
      <c r="A130" s="3"/>
      <c r="B130" s="3"/>
      <c r="C130" s="3"/>
      <c r="D130" s="3"/>
      <c r="E130" s="3"/>
      <c r="F130" s="3"/>
      <c r="G130" s="3"/>
      <c r="H130" s="94" t="s">
        <v>153</v>
      </c>
      <c r="I130" s="512" t="e">
        <f>IF(SUM(I$107:I112)=0,NA(),SUM(I$107:I112))</f>
        <v>#N/A</v>
      </c>
      <c r="J130" s="512" t="e">
        <f>IF(SUM(J$107:J112)=0,NA(),SUM(J$107:J112))</f>
        <v>#N/A</v>
      </c>
      <c r="K130" s="512" t="e">
        <f>IF(SUM(K$107:K112)=0,NA(),SUM(K$107:K112))</f>
        <v>#N/A</v>
      </c>
      <c r="L130" s="302">
        <f>SUM('3-Monthly Input'!C$35:E40)</f>
        <v>0</v>
      </c>
      <c r="M130" s="63"/>
      <c r="N130" s="43"/>
      <c r="O130" s="43"/>
      <c r="P130" s="3"/>
      <c r="Q130" s="3"/>
      <c r="R130" s="3"/>
    </row>
    <row r="131" spans="1:18" ht="15" customHeight="1" x14ac:dyDescent="0.25">
      <c r="A131" s="3"/>
      <c r="B131" s="3"/>
      <c r="C131" s="3"/>
      <c r="D131" s="3"/>
      <c r="E131" s="3"/>
      <c r="F131" s="3"/>
      <c r="G131" s="3"/>
      <c r="H131" s="94" t="s">
        <v>154</v>
      </c>
      <c r="I131" s="512" t="e">
        <f>IF(SUM(I$107:I113)=0,NA(),SUM(I$107:I113))</f>
        <v>#N/A</v>
      </c>
      <c r="J131" s="512" t="e">
        <f>IF(SUM(J$107:J113)=0,NA(),SUM(J$107:J113))</f>
        <v>#N/A</v>
      </c>
      <c r="K131" s="512" t="e">
        <f>IF(SUM(K$107:K113)=0,NA(),SUM(K$107:K113))</f>
        <v>#N/A</v>
      </c>
      <c r="L131" s="302">
        <f>SUM('3-Monthly Input'!C$35:E41)</f>
        <v>0</v>
      </c>
      <c r="M131" s="63"/>
      <c r="N131" s="43"/>
      <c r="O131" s="43"/>
      <c r="P131" s="3"/>
      <c r="Q131" s="3"/>
      <c r="R131" s="3"/>
    </row>
    <row r="132" spans="1:18" x14ac:dyDescent="0.25">
      <c r="A132" s="3"/>
      <c r="B132" s="3"/>
      <c r="C132" s="3"/>
      <c r="D132" s="3"/>
      <c r="E132" s="3"/>
      <c r="F132" s="3"/>
      <c r="G132" s="3"/>
      <c r="H132" s="94" t="s">
        <v>155</v>
      </c>
      <c r="I132" s="512" t="e">
        <f>IF(SUM(I$107:I114)=0,NA(),SUM(I$107:I114))</f>
        <v>#N/A</v>
      </c>
      <c r="J132" s="512" t="e">
        <f>IF(SUM(J$107:J114)=0,NA(),SUM(J$107:J114))</f>
        <v>#N/A</v>
      </c>
      <c r="K132" s="512" t="e">
        <f>IF(SUM(K$107:K114)=0,NA(),SUM(K$107:K114))</f>
        <v>#N/A</v>
      </c>
      <c r="L132" s="302">
        <f>SUM('3-Monthly Input'!C$35:E42)</f>
        <v>0</v>
      </c>
      <c r="M132" s="63"/>
      <c r="N132" s="43"/>
      <c r="O132" s="43"/>
      <c r="P132" s="3"/>
      <c r="Q132" s="3"/>
      <c r="R132" s="3"/>
    </row>
    <row r="133" spans="1:18" ht="15" customHeight="1" x14ac:dyDescent="0.25">
      <c r="A133" s="3"/>
      <c r="B133" s="3"/>
      <c r="C133" s="3"/>
      <c r="D133" s="3"/>
      <c r="E133" s="3"/>
      <c r="F133" s="3"/>
      <c r="G133" s="3"/>
      <c r="H133" s="94" t="s">
        <v>156</v>
      </c>
      <c r="I133" s="512" t="e">
        <f>IF(SUM(I$107:I115)=0,NA(),SUM(I$107:I115))</f>
        <v>#N/A</v>
      </c>
      <c r="J133" s="512" t="e">
        <f>IF(SUM(J$107:J115)=0,NA(),SUM(J$107:J115))</f>
        <v>#N/A</v>
      </c>
      <c r="K133" s="512" t="e">
        <f>IF(SUM(K$107:K115)=0,NA(),SUM(K$107:K115))</f>
        <v>#N/A</v>
      </c>
      <c r="L133" s="302">
        <f>SUM('3-Monthly Input'!C$35:E43)</f>
        <v>0</v>
      </c>
      <c r="M133" s="63"/>
      <c r="N133" s="43"/>
      <c r="O133" s="43"/>
      <c r="P133" s="3"/>
      <c r="Q133" s="3"/>
      <c r="R133" s="3"/>
    </row>
    <row r="134" spans="1:18" x14ac:dyDescent="0.25">
      <c r="A134" s="3"/>
      <c r="B134" s="3"/>
      <c r="C134" s="3"/>
      <c r="D134" s="3"/>
      <c r="E134" s="3"/>
      <c r="F134" s="3"/>
      <c r="G134" s="3"/>
      <c r="H134" s="94" t="s">
        <v>157</v>
      </c>
      <c r="I134" s="512" t="e">
        <f>IF(SUM(I$107:I116)=0,NA(),SUM(I$107:I116))</f>
        <v>#N/A</v>
      </c>
      <c r="J134" s="512" t="e">
        <f>IF(SUM(J$107:J116)=0,NA(),SUM(J$107:J116))</f>
        <v>#N/A</v>
      </c>
      <c r="K134" s="512" t="e">
        <f>IF(SUM(K$107:K116)=0,NA(),SUM(K$107:K116))</f>
        <v>#N/A</v>
      </c>
      <c r="L134" s="302">
        <f>SUM('3-Monthly Input'!C$35:E44)</f>
        <v>0</v>
      </c>
      <c r="M134" s="63"/>
      <c r="N134" s="43"/>
      <c r="O134" s="43"/>
      <c r="P134" s="3"/>
      <c r="Q134" s="3"/>
      <c r="R134" s="3"/>
    </row>
    <row r="135" spans="1:18" x14ac:dyDescent="0.25">
      <c r="A135" s="3"/>
      <c r="B135" s="3"/>
      <c r="C135" s="3"/>
      <c r="D135" s="3"/>
      <c r="E135" s="3"/>
      <c r="F135" s="3"/>
      <c r="G135" s="3"/>
      <c r="H135" s="94" t="s">
        <v>158</v>
      </c>
      <c r="I135" s="512" t="e">
        <f>IF(SUM(I$107:I117)=0,NA(),SUM(I$107:I117))</f>
        <v>#N/A</v>
      </c>
      <c r="J135" s="512" t="e">
        <f>IF(SUM(J$107:J117)=0,NA(),SUM(J$107:J117))</f>
        <v>#N/A</v>
      </c>
      <c r="K135" s="512" t="e">
        <f>IF(SUM(K$107:K117)=0,NA(),SUM(K$107:K117))</f>
        <v>#N/A</v>
      </c>
      <c r="L135" s="302">
        <f>SUM('3-Monthly Input'!C$35:E45)</f>
        <v>0</v>
      </c>
      <c r="M135" s="63"/>
      <c r="N135" s="43"/>
      <c r="O135" s="43"/>
      <c r="P135" s="3"/>
      <c r="Q135" s="3"/>
      <c r="R135" s="3"/>
    </row>
    <row r="136" spans="1:18" x14ac:dyDescent="0.25">
      <c r="A136" s="3"/>
      <c r="B136" s="3"/>
      <c r="C136" s="3"/>
      <c r="D136" s="3"/>
      <c r="E136" s="3"/>
      <c r="F136" s="3"/>
      <c r="G136" s="3"/>
      <c r="H136" s="94" t="s">
        <v>159</v>
      </c>
      <c r="I136" s="512" t="e">
        <f>IF(SUM(I$107:I118)=0,NA(),SUM(I$107:I118))</f>
        <v>#N/A</v>
      </c>
      <c r="J136" s="512" t="e">
        <f>IF(SUM(J$107:J118)=0,NA(),SUM(J$107:J118))</f>
        <v>#N/A</v>
      </c>
      <c r="K136" s="512" t="e">
        <f>IF(SUM(K$107:K118)=0,NA(),SUM(K$107:K118))</f>
        <v>#N/A</v>
      </c>
      <c r="L136" s="302">
        <f>SUM('3-Monthly Input'!C$35:E46)</f>
        <v>0</v>
      </c>
      <c r="M136" s="63"/>
      <c r="N136" s="43"/>
      <c r="O136" s="43"/>
      <c r="P136" s="3"/>
      <c r="Q136" s="3"/>
      <c r="R136" s="3"/>
    </row>
    <row r="137" spans="1:18" x14ac:dyDescent="0.25">
      <c r="A137" s="3"/>
      <c r="B137" s="3"/>
      <c r="C137" s="3"/>
      <c r="D137" s="3"/>
      <c r="E137" s="3"/>
      <c r="F137" s="3"/>
      <c r="G137" s="3"/>
      <c r="H137" s="45" t="s">
        <v>19</v>
      </c>
      <c r="I137" s="21" t="e">
        <f>IF(I123="",NA(),VLOOKUP('Summary Table Report'!$P$43,'Total Income'!$H$125:$I$136,2,FALSE))</f>
        <v>#N/A</v>
      </c>
      <c r="J137" s="21" t="e">
        <f>IF(J123="",NA(),VLOOKUP('Summary Table Report'!$P$43,'Total Income'!$H$125:$J$136,3,FALSE))</f>
        <v>#N/A</v>
      </c>
      <c r="K137" s="21" t="e">
        <f>IF(K123="",NA(),VLOOKUP('Summary Table Report'!$P$43,'Total Income'!$H$125:$K$136,4,FALSE))</f>
        <v>#N/A</v>
      </c>
      <c r="L137" s="21" t="e">
        <f>IF(L123="",NA(),VLOOKUP('Summary Table Report'!$P$43,'Total Income'!$H$125:$L$136,5,FALSE))</f>
        <v>#N/A</v>
      </c>
      <c r="M137" s="2"/>
      <c r="N137" s="3"/>
      <c r="O137" s="3"/>
      <c r="P137" s="3"/>
      <c r="Q137" s="3"/>
      <c r="R137" s="3"/>
    </row>
    <row r="138" spans="1:18" x14ac:dyDescent="0.25">
      <c r="A138" s="3"/>
      <c r="B138" s="2"/>
      <c r="C138" s="3"/>
      <c r="D138" s="3"/>
      <c r="E138" s="4"/>
      <c r="F138" s="3"/>
      <c r="G138" s="3"/>
      <c r="H138" s="3"/>
      <c r="I138" s="3"/>
      <c r="J138" s="3"/>
      <c r="K138" s="3"/>
      <c r="L138" s="3"/>
      <c r="M138" s="3"/>
      <c r="N138" s="2"/>
      <c r="O138" s="3"/>
      <c r="P138" s="3"/>
      <c r="Q138" s="3"/>
      <c r="R138" s="2"/>
    </row>
  </sheetData>
  <sheetProtection algorithmName="SHA-512" hashValue="OzQLRpYxiOApGtxnxX9V+0fyVDSSMK4o6f+c0BI+FI83OQwwYs3/UIwn3clNlpibaGiePrMyQpE22tHMH7ZZjw==" saltValue="3rPZnd56kBFvCtw9uEDkfA==" spinCount="100000" sheet="1" objects="1" scenarios="1" selectLockedCells="1"/>
  <mergeCells count="15">
    <mergeCell ref="O11:P12"/>
    <mergeCell ref="Q11:Q12"/>
    <mergeCell ref="A3:J3"/>
    <mergeCell ref="A6:B6"/>
    <mergeCell ref="C6:G6"/>
    <mergeCell ref="A11:E12"/>
    <mergeCell ref="G11:K12"/>
    <mergeCell ref="N11:N12"/>
    <mergeCell ref="H123:H124"/>
    <mergeCell ref="L123:L124"/>
    <mergeCell ref="H84:K84"/>
    <mergeCell ref="H85:H86"/>
    <mergeCell ref="H104:K104"/>
    <mergeCell ref="H105:H106"/>
    <mergeCell ref="H122:K122"/>
  </mergeCells>
  <printOptions horizontalCentered="1"/>
  <pageMargins left="0.15" right="0.15" top="0.4" bottom="0.4" header="0.3" footer="0.3"/>
  <pageSetup scale="50" orientation="landscape" r:id="rId1"/>
  <headerFooter>
    <oddFooter>&amp;L&amp;F; &amp;A&amp;R&amp;12Printed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5" tint="0.39997558519241921"/>
    <pageSetUpPr fitToPage="1"/>
  </sheetPr>
  <dimension ref="A1:Y169"/>
  <sheetViews>
    <sheetView zoomScale="75" zoomScaleNormal="75" workbookViewId="0"/>
  </sheetViews>
  <sheetFormatPr defaultColWidth="11.5703125" defaultRowHeight="15" x14ac:dyDescent="0.25"/>
  <cols>
    <col min="1" max="1" width="11.5703125" style="5"/>
    <col min="2" max="2" width="13.140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16384" width="11.5703125" style="5"/>
  </cols>
  <sheetData>
    <row r="1" spans="1:25" ht="28.5" x14ac:dyDescent="0.45">
      <c r="A1" s="1" t="s">
        <v>235</v>
      </c>
      <c r="B1" s="2"/>
      <c r="C1" s="3"/>
      <c r="D1" s="3"/>
      <c r="E1" s="4"/>
      <c r="F1" s="3"/>
      <c r="G1" s="3"/>
      <c r="H1" s="3"/>
      <c r="I1" s="3"/>
      <c r="J1" s="3"/>
      <c r="K1" s="3"/>
      <c r="L1" s="3"/>
      <c r="M1" s="3"/>
      <c r="N1" s="2"/>
      <c r="O1" s="3"/>
      <c r="P1" s="3"/>
      <c r="Q1" s="3"/>
      <c r="R1" s="2"/>
      <c r="S1" s="3"/>
      <c r="T1" s="3"/>
      <c r="U1" s="3"/>
      <c r="V1" s="3"/>
    </row>
    <row r="2" spans="1:25" x14ac:dyDescent="0.25">
      <c r="A2" s="3"/>
      <c r="B2" s="2"/>
      <c r="C2" s="3"/>
      <c r="D2" s="3"/>
      <c r="E2" s="4"/>
      <c r="F2" s="3"/>
      <c r="G2" s="3"/>
      <c r="H2" s="3"/>
      <c r="I2" s="3"/>
      <c r="J2" s="3"/>
      <c r="K2" s="3"/>
      <c r="L2" s="3"/>
      <c r="M2" s="3"/>
      <c r="N2" s="2"/>
      <c r="O2" s="3"/>
      <c r="P2" s="3"/>
      <c r="Q2" s="3"/>
      <c r="R2" s="2"/>
      <c r="S2" s="3"/>
      <c r="T2" s="3"/>
      <c r="U2" s="3"/>
      <c r="V2" s="3"/>
    </row>
    <row r="3" spans="1:25" ht="140.25" customHeight="1" x14ac:dyDescent="0.25">
      <c r="A3" s="688" t="s">
        <v>305</v>
      </c>
      <c r="B3" s="689"/>
      <c r="C3" s="689"/>
      <c r="D3" s="689"/>
      <c r="E3" s="689"/>
      <c r="F3" s="689"/>
      <c r="G3" s="689"/>
      <c r="H3" s="689"/>
      <c r="I3" s="689"/>
      <c r="J3" s="689"/>
      <c r="K3" s="689"/>
      <c r="L3" s="689"/>
      <c r="M3" s="690"/>
      <c r="N3" s="2"/>
      <c r="O3" s="3"/>
      <c r="P3" s="3"/>
      <c r="Q3" s="3"/>
      <c r="R3" s="2"/>
      <c r="S3" s="3"/>
      <c r="T3" s="3"/>
      <c r="U3" s="3"/>
      <c r="V3" s="3"/>
    </row>
    <row r="4" spans="1:25" x14ac:dyDescent="0.25">
      <c r="A4" s="3"/>
      <c r="B4" s="2"/>
      <c r="C4" s="3"/>
      <c r="D4" s="3"/>
      <c r="E4" s="4"/>
      <c r="F4" s="3"/>
      <c r="G4" s="3"/>
      <c r="H4" s="3"/>
      <c r="I4" s="3"/>
      <c r="J4" s="3"/>
      <c r="K4" s="3"/>
      <c r="L4" s="3"/>
      <c r="M4" s="3"/>
      <c r="N4" s="2"/>
      <c r="O4" s="3"/>
      <c r="P4" s="3"/>
      <c r="Q4" s="3"/>
      <c r="R4" s="2"/>
      <c r="S4" s="3"/>
      <c r="T4" s="3"/>
      <c r="U4" s="3"/>
      <c r="V4" s="3"/>
    </row>
    <row r="5" spans="1:25" x14ac:dyDescent="0.25">
      <c r="A5" s="3"/>
      <c r="B5" s="2"/>
      <c r="C5" s="3"/>
      <c r="D5" s="3"/>
      <c r="E5" s="4"/>
      <c r="F5" s="3"/>
      <c r="G5" s="3"/>
      <c r="H5" s="3"/>
      <c r="I5" s="3"/>
      <c r="J5" s="3"/>
      <c r="K5" s="3"/>
      <c r="L5" s="3"/>
      <c r="M5" s="3"/>
      <c r="N5" s="2"/>
      <c r="O5" s="3"/>
      <c r="P5" s="3"/>
      <c r="Q5" s="3"/>
      <c r="R5" s="2"/>
      <c r="S5" s="3"/>
      <c r="T5" s="3"/>
      <c r="U5" s="3"/>
      <c r="V5" s="3"/>
    </row>
    <row r="6" spans="1:25" ht="30" customHeight="1" x14ac:dyDescent="0.25">
      <c r="A6" s="626" t="s">
        <v>25</v>
      </c>
      <c r="B6" s="639"/>
      <c r="C6" s="628">
        <f>+'1-Budget Input'!C14:G14</f>
        <v>0</v>
      </c>
      <c r="D6" s="629"/>
      <c r="E6" s="629"/>
      <c r="F6" s="629"/>
      <c r="G6" s="630"/>
      <c r="H6" s="26"/>
      <c r="I6" s="3"/>
      <c r="J6" s="3"/>
      <c r="K6" s="3"/>
      <c r="L6" s="3"/>
      <c r="M6" s="3"/>
      <c r="N6" s="2"/>
      <c r="O6" s="3"/>
      <c r="P6" s="3"/>
      <c r="Q6" s="3"/>
      <c r="R6" s="2"/>
      <c r="S6" s="3"/>
      <c r="T6" s="3"/>
      <c r="U6" s="3"/>
      <c r="V6" s="3"/>
    </row>
    <row r="7" spans="1:25" ht="16.5" customHeight="1" x14ac:dyDescent="0.3">
      <c r="A7" s="15"/>
      <c r="B7" s="2"/>
      <c r="C7" s="3"/>
      <c r="D7" s="3"/>
      <c r="E7" s="4"/>
      <c r="F7" s="3"/>
      <c r="G7" s="3"/>
      <c r="H7" s="3"/>
      <c r="I7" s="3"/>
      <c r="J7" s="3"/>
      <c r="K7" s="3"/>
      <c r="L7" s="3"/>
      <c r="M7" s="3"/>
      <c r="N7" s="2"/>
      <c r="O7" s="3"/>
      <c r="P7" s="3"/>
      <c r="Q7" s="3"/>
      <c r="R7" s="2"/>
      <c r="S7" s="3"/>
      <c r="T7" s="3"/>
      <c r="U7" s="3"/>
      <c r="V7" s="3"/>
    </row>
    <row r="8" spans="1:25" ht="30" customHeight="1" x14ac:dyDescent="0.25">
      <c r="A8" s="3"/>
      <c r="B8" s="196" t="s">
        <v>23</v>
      </c>
      <c r="C8" s="27">
        <f>+'1-Budget Input'!C16</f>
        <v>0</v>
      </c>
      <c r="D8" s="26"/>
      <c r="E8" s="4"/>
      <c r="F8" s="3"/>
      <c r="G8" s="3"/>
      <c r="H8" s="3"/>
      <c r="I8" s="3"/>
      <c r="J8" s="3"/>
      <c r="K8" s="2"/>
      <c r="L8" s="3"/>
      <c r="M8" s="3"/>
      <c r="N8" s="3"/>
      <c r="O8" s="2"/>
      <c r="P8" s="3"/>
      <c r="Q8" s="3"/>
      <c r="R8" s="3"/>
      <c r="S8" s="3"/>
      <c r="T8" s="3"/>
      <c r="U8" s="3"/>
      <c r="V8" s="3"/>
    </row>
    <row r="9" spans="1:25" ht="16.5" customHeight="1" x14ac:dyDescent="0.25">
      <c r="A9" s="3"/>
      <c r="B9" s="2"/>
      <c r="C9" s="3"/>
      <c r="D9" s="3"/>
      <c r="E9" s="4"/>
      <c r="F9" s="3"/>
      <c r="G9" s="3"/>
      <c r="H9" s="3"/>
      <c r="I9" s="3"/>
      <c r="J9" s="3"/>
      <c r="K9" s="3"/>
      <c r="L9" s="3"/>
      <c r="M9" s="3"/>
      <c r="N9" s="2"/>
      <c r="O9" s="3"/>
      <c r="P9" s="3"/>
      <c r="Q9" s="3"/>
      <c r="R9" s="2"/>
      <c r="S9" s="3"/>
      <c r="T9" s="3"/>
      <c r="U9" s="3"/>
      <c r="V9" s="2"/>
      <c r="W9" s="3"/>
      <c r="X9" s="3"/>
      <c r="Y9" s="3"/>
    </row>
    <row r="10" spans="1:25" ht="30" customHeight="1" x14ac:dyDescent="0.25">
      <c r="A10" s="626" t="s">
        <v>251</v>
      </c>
      <c r="B10" s="639"/>
      <c r="C10" s="691" t="str">
        <f>IF('1-Budget Input'!C27:F27=0,"Not Used",'1-Budget Input'!C27:F27)</f>
        <v>Not Used</v>
      </c>
      <c r="D10" s="692"/>
      <c r="E10" s="692"/>
      <c r="F10" s="693"/>
      <c r="G10" s="626" t="s">
        <v>230</v>
      </c>
      <c r="H10" s="627"/>
      <c r="I10" s="695" t="str">
        <f>IF('1-Budget Input'!H27="","",'1-Budget Input'!H27)</f>
        <v/>
      </c>
      <c r="J10" s="696"/>
      <c r="K10" s="626" t="s">
        <v>249</v>
      </c>
      <c r="L10" s="627"/>
      <c r="M10" s="333" t="str">
        <f>IF('1-Budget Input'!J27="","",'1-Budget Input'!J27)</f>
        <v/>
      </c>
      <c r="N10" s="3"/>
      <c r="O10" s="3"/>
      <c r="P10" s="3"/>
      <c r="Q10" s="2"/>
      <c r="R10" s="3"/>
      <c r="S10" s="3"/>
      <c r="T10" s="3"/>
      <c r="U10" s="2"/>
      <c r="V10" s="3"/>
      <c r="W10" s="3"/>
      <c r="X10" s="3"/>
      <c r="Y10" s="3"/>
    </row>
    <row r="11" spans="1:25" x14ac:dyDescent="0.25">
      <c r="A11" s="3"/>
      <c r="B11" s="2"/>
      <c r="C11" s="3"/>
      <c r="D11" s="3"/>
      <c r="E11" s="4"/>
      <c r="F11" s="3"/>
      <c r="G11" s="3"/>
      <c r="H11" s="3"/>
      <c r="I11" s="3"/>
      <c r="J11" s="3"/>
      <c r="K11" s="3"/>
      <c r="L11" s="3"/>
      <c r="N11" s="86"/>
      <c r="O11" s="3"/>
      <c r="P11" s="3"/>
      <c r="Q11" s="3"/>
      <c r="R11" s="2"/>
      <c r="S11" s="3"/>
      <c r="T11" s="3"/>
      <c r="U11" s="3"/>
      <c r="V11" s="3"/>
    </row>
    <row r="12" spans="1:25" ht="15.75" thickBot="1" x14ac:dyDescent="0.3">
      <c r="A12" s="63"/>
      <c r="B12" s="65"/>
      <c r="C12" s="22"/>
      <c r="D12" s="22"/>
      <c r="E12" s="22"/>
      <c r="F12" s="22"/>
      <c r="G12" s="22"/>
      <c r="H12" s="22"/>
      <c r="I12" s="63"/>
      <c r="J12" s="65"/>
      <c r="K12" s="64"/>
      <c r="L12" s="43"/>
      <c r="M12" s="63"/>
      <c r="N12" s="65"/>
      <c r="O12" s="64"/>
      <c r="P12" s="43"/>
      <c r="Q12" s="63"/>
      <c r="R12" s="65"/>
      <c r="S12" s="64"/>
      <c r="T12" s="3"/>
      <c r="U12" s="3"/>
      <c r="V12" s="3"/>
    </row>
    <row r="13" spans="1:25" ht="27" customHeight="1" x14ac:dyDescent="0.45">
      <c r="A13" s="481">
        <f>+C6</f>
        <v>0</v>
      </c>
      <c r="B13" s="482"/>
      <c r="C13" s="482"/>
      <c r="D13" s="482"/>
      <c r="E13" s="482"/>
      <c r="F13" s="477"/>
      <c r="G13" s="477"/>
      <c r="H13" s="477"/>
      <c r="I13" s="483" t="s">
        <v>224</v>
      </c>
      <c r="J13" s="477"/>
      <c r="K13" s="477"/>
      <c r="L13" s="477"/>
      <c r="M13" s="478">
        <f>+C8</f>
        <v>0</v>
      </c>
      <c r="N13" s="484" t="s">
        <v>69</v>
      </c>
      <c r="O13" s="485"/>
      <c r="P13" s="699" t="str">
        <f>+I10</f>
        <v/>
      </c>
      <c r="Q13" s="700"/>
      <c r="R13" s="2"/>
      <c r="S13" s="3"/>
      <c r="T13" s="3"/>
      <c r="U13" s="3"/>
      <c r="V13" s="3"/>
    </row>
    <row r="14" spans="1:25" s="214" customFormat="1" ht="23.25" customHeight="1" thickBot="1" x14ac:dyDescent="0.3">
      <c r="A14" s="497">
        <f>+C8</f>
        <v>0</v>
      </c>
      <c r="B14" s="487" t="str">
        <f>IF(C131=0,"No New Data",VLOOKUP(B169,B157:G168,6,FALSE))</f>
        <v>No New Data</v>
      </c>
      <c r="C14" s="488"/>
      <c r="D14" s="488"/>
      <c r="E14" s="488"/>
      <c r="F14" s="488"/>
      <c r="G14" s="488"/>
      <c r="H14" s="488"/>
      <c r="I14" s="489" t="str">
        <f>+C10</f>
        <v>Not Used</v>
      </c>
      <c r="J14" s="490"/>
      <c r="K14" s="479"/>
      <c r="L14" s="479"/>
      <c r="M14" s="705" t="s">
        <v>225</v>
      </c>
      <c r="N14" s="705"/>
      <c r="O14" s="705"/>
      <c r="P14" s="706" t="str">
        <f>IF(P13="","",ROUND(P13*VLOOKUP(B14,E119:R130,14,FALSE),-1))</f>
        <v/>
      </c>
      <c r="Q14" s="707"/>
      <c r="R14" s="212"/>
      <c r="S14" s="213"/>
      <c r="T14" s="213"/>
      <c r="U14" s="213"/>
      <c r="V14" s="213"/>
    </row>
    <row r="15" spans="1:25" x14ac:dyDescent="0.25">
      <c r="A15" s="66"/>
      <c r="B15" s="63"/>
      <c r="C15" s="43"/>
      <c r="D15" s="43"/>
      <c r="E15" s="22"/>
      <c r="F15" s="43"/>
      <c r="G15" s="43"/>
      <c r="H15" s="43"/>
      <c r="I15" s="43"/>
      <c r="J15" s="43"/>
      <c r="K15" s="43"/>
      <c r="L15" s="43"/>
      <c r="M15" s="43"/>
      <c r="N15" s="86" t="s">
        <v>175</v>
      </c>
      <c r="O15" s="43"/>
      <c r="P15" s="43"/>
      <c r="Q15" s="67"/>
      <c r="R15" s="2"/>
      <c r="S15" s="3"/>
      <c r="T15" s="3"/>
      <c r="U15" s="3"/>
      <c r="V15" s="3"/>
    </row>
    <row r="16" spans="1:25" x14ac:dyDescent="0.25">
      <c r="A16" s="66"/>
      <c r="B16" s="63"/>
      <c r="C16" s="43"/>
      <c r="D16" s="43"/>
      <c r="E16" s="22"/>
      <c r="F16" s="43"/>
      <c r="G16" s="43"/>
      <c r="H16" s="43"/>
      <c r="I16" s="43"/>
      <c r="J16" s="43"/>
      <c r="K16" s="43"/>
      <c r="L16" s="43"/>
      <c r="M16" s="43"/>
      <c r="N16" s="63"/>
      <c r="O16" s="43"/>
      <c r="P16" s="43"/>
      <c r="Q16" s="67"/>
      <c r="R16" s="2"/>
      <c r="S16" s="3"/>
      <c r="T16" s="3"/>
      <c r="U16" s="3"/>
      <c r="V16" s="3"/>
    </row>
    <row r="17" spans="1:22" x14ac:dyDescent="0.25">
      <c r="A17" s="66"/>
      <c r="B17" s="63"/>
      <c r="C17" s="43"/>
      <c r="D17" s="43"/>
      <c r="E17" s="22"/>
      <c r="F17" s="43"/>
      <c r="G17" s="43"/>
      <c r="H17" s="43"/>
      <c r="I17" s="43"/>
      <c r="J17" s="43"/>
      <c r="K17" s="43"/>
      <c r="L17" s="43"/>
      <c r="M17" s="43"/>
      <c r="N17" s="63"/>
      <c r="O17" s="43"/>
      <c r="P17" s="43"/>
      <c r="Q17" s="67"/>
      <c r="R17" s="2"/>
      <c r="S17" s="3"/>
      <c r="T17" s="3"/>
      <c r="U17" s="3"/>
      <c r="V17" s="3"/>
    </row>
    <row r="18" spans="1:22" x14ac:dyDescent="0.25">
      <c r="A18" s="66"/>
      <c r="B18" s="63"/>
      <c r="C18" s="43"/>
      <c r="D18" s="43"/>
      <c r="E18" s="22"/>
      <c r="F18" s="43"/>
      <c r="G18" s="43"/>
      <c r="H18" s="43"/>
      <c r="I18" s="43"/>
      <c r="J18" s="43"/>
      <c r="K18" s="43"/>
      <c r="L18" s="43"/>
      <c r="M18" s="43"/>
      <c r="N18" s="63"/>
      <c r="O18" s="43"/>
      <c r="P18" s="43"/>
      <c r="Q18" s="67"/>
      <c r="R18" s="2"/>
      <c r="S18" s="3"/>
      <c r="T18" s="3"/>
      <c r="U18" s="3"/>
      <c r="V18" s="3"/>
    </row>
    <row r="19" spans="1:22" x14ac:dyDescent="0.25">
      <c r="A19" s="66"/>
      <c r="B19" s="63"/>
      <c r="C19" s="43"/>
      <c r="D19" s="43"/>
      <c r="E19" s="22"/>
      <c r="F19" s="43"/>
      <c r="G19" s="43"/>
      <c r="H19" s="43"/>
      <c r="I19" s="43"/>
      <c r="J19" s="43"/>
      <c r="K19" s="43"/>
      <c r="L19" s="43"/>
      <c r="M19" s="43"/>
      <c r="N19" s="63"/>
      <c r="O19" s="43"/>
      <c r="P19" s="43"/>
      <c r="Q19" s="67"/>
      <c r="R19" s="2"/>
      <c r="S19" s="3"/>
      <c r="T19" s="3"/>
      <c r="U19" s="3"/>
      <c r="V19" s="3"/>
    </row>
    <row r="20" spans="1:22" x14ac:dyDescent="0.25">
      <c r="A20" s="66"/>
      <c r="B20" s="63"/>
      <c r="C20" s="43"/>
      <c r="D20" s="43"/>
      <c r="E20" s="22"/>
      <c r="F20" s="43"/>
      <c r="G20" s="43"/>
      <c r="H20" s="43"/>
      <c r="I20" s="43"/>
      <c r="J20" s="43"/>
      <c r="K20" s="43"/>
      <c r="L20" s="43"/>
      <c r="M20" s="43"/>
      <c r="N20" s="63"/>
      <c r="O20" s="43"/>
      <c r="P20" s="43"/>
      <c r="Q20" s="67"/>
      <c r="R20" s="2"/>
      <c r="S20" s="3"/>
      <c r="T20" s="3"/>
      <c r="U20" s="3"/>
      <c r="V20" s="3"/>
    </row>
    <row r="21" spans="1:22" x14ac:dyDescent="0.25">
      <c r="A21" s="66"/>
      <c r="B21" s="63"/>
      <c r="C21" s="43"/>
      <c r="D21" s="43"/>
      <c r="E21" s="22"/>
      <c r="F21" s="43"/>
      <c r="G21" s="43"/>
      <c r="H21" s="43"/>
      <c r="I21" s="43"/>
      <c r="J21" s="43"/>
      <c r="K21" s="43"/>
      <c r="L21" s="43"/>
      <c r="M21" s="43"/>
      <c r="N21" s="63"/>
      <c r="O21" s="43"/>
      <c r="P21" s="43"/>
      <c r="Q21" s="67"/>
      <c r="R21" s="2"/>
      <c r="S21" s="3"/>
      <c r="T21" s="3"/>
      <c r="U21" s="3"/>
      <c r="V21" s="3"/>
    </row>
    <row r="22" spans="1:22" x14ac:dyDescent="0.25">
      <c r="A22" s="66"/>
      <c r="B22" s="63"/>
      <c r="C22" s="43"/>
      <c r="D22" s="43"/>
      <c r="E22" s="22"/>
      <c r="F22" s="43"/>
      <c r="G22" s="43"/>
      <c r="H22" s="43"/>
      <c r="I22" s="43"/>
      <c r="J22" s="43"/>
      <c r="K22" s="43"/>
      <c r="L22" s="43"/>
      <c r="M22" s="43"/>
      <c r="N22" s="63"/>
      <c r="O22" s="43"/>
      <c r="P22" s="43"/>
      <c r="Q22" s="67"/>
      <c r="R22" s="2"/>
      <c r="S22" s="3"/>
      <c r="T22" s="3"/>
      <c r="U22" s="3"/>
      <c r="V22" s="3"/>
    </row>
    <row r="23" spans="1:22" x14ac:dyDescent="0.25">
      <c r="A23" s="66"/>
      <c r="B23" s="63"/>
      <c r="C23" s="43"/>
      <c r="D23" s="43"/>
      <c r="E23" s="22"/>
      <c r="F23" s="43"/>
      <c r="G23" s="43"/>
      <c r="H23" s="43"/>
      <c r="I23" s="43"/>
      <c r="J23" s="43"/>
      <c r="K23" s="43"/>
      <c r="L23" s="43"/>
      <c r="M23" s="43"/>
      <c r="N23" s="63"/>
      <c r="O23" s="43"/>
      <c r="P23" s="43"/>
      <c r="Q23" s="67"/>
      <c r="R23" s="2"/>
      <c r="S23" s="3"/>
      <c r="T23" s="3"/>
      <c r="U23" s="3"/>
      <c r="V23" s="3"/>
    </row>
    <row r="24" spans="1:22" x14ac:dyDescent="0.25">
      <c r="A24" s="66"/>
      <c r="B24" s="63"/>
      <c r="C24" s="43"/>
      <c r="D24" s="43"/>
      <c r="E24" s="22"/>
      <c r="F24" s="43"/>
      <c r="G24" s="43"/>
      <c r="H24" s="43"/>
      <c r="I24" s="43"/>
      <c r="J24" s="43"/>
      <c r="K24" s="43"/>
      <c r="L24" s="43"/>
      <c r="M24" s="43"/>
      <c r="N24" s="63"/>
      <c r="O24" s="43"/>
      <c r="P24" s="43"/>
      <c r="Q24" s="67"/>
      <c r="R24" s="2"/>
      <c r="S24" s="3"/>
      <c r="T24" s="3"/>
      <c r="U24" s="3"/>
      <c r="V24" s="3"/>
    </row>
    <row r="25" spans="1:22" x14ac:dyDescent="0.25">
      <c r="A25" s="66"/>
      <c r="B25" s="63"/>
      <c r="C25" s="43"/>
      <c r="D25" s="43"/>
      <c r="E25" s="22"/>
      <c r="F25" s="43"/>
      <c r="G25" s="43"/>
      <c r="H25" s="43"/>
      <c r="I25" s="43"/>
      <c r="J25" s="43"/>
      <c r="K25" s="43"/>
      <c r="L25" s="43"/>
      <c r="M25" s="43"/>
      <c r="N25" s="63"/>
      <c r="O25" s="43"/>
      <c r="P25" s="43"/>
      <c r="Q25" s="67"/>
      <c r="R25" s="2"/>
      <c r="S25" s="3"/>
      <c r="T25" s="3"/>
      <c r="U25" s="3"/>
      <c r="V25" s="3"/>
    </row>
    <row r="26" spans="1:22" x14ac:dyDescent="0.25">
      <c r="A26" s="66"/>
      <c r="B26" s="63"/>
      <c r="C26" s="43"/>
      <c r="D26" s="43"/>
      <c r="E26" s="22"/>
      <c r="F26" s="43"/>
      <c r="G26" s="43"/>
      <c r="H26" s="43"/>
      <c r="I26" s="43"/>
      <c r="J26" s="43"/>
      <c r="K26" s="43"/>
      <c r="L26" s="43"/>
      <c r="M26" s="43"/>
      <c r="N26" s="63"/>
      <c r="O26" s="43"/>
      <c r="P26" s="43"/>
      <c r="Q26" s="67"/>
      <c r="R26" s="2"/>
      <c r="S26" s="3"/>
      <c r="T26" s="3"/>
      <c r="U26" s="3"/>
      <c r="V26" s="3"/>
    </row>
    <row r="27" spans="1:22" x14ac:dyDescent="0.25">
      <c r="A27" s="66"/>
      <c r="B27" s="63"/>
      <c r="C27" s="43"/>
      <c r="D27" s="43"/>
      <c r="E27" s="22"/>
      <c r="F27" s="43"/>
      <c r="G27" s="43"/>
      <c r="H27" s="43"/>
      <c r="I27" s="43"/>
      <c r="J27" s="43"/>
      <c r="K27" s="43"/>
      <c r="L27" s="43"/>
      <c r="M27" s="43"/>
      <c r="N27" s="63"/>
      <c r="O27" s="43"/>
      <c r="P27" s="43"/>
      <c r="Q27" s="67"/>
      <c r="R27" s="2"/>
      <c r="S27" s="3"/>
      <c r="T27" s="3"/>
      <c r="U27" s="3"/>
      <c r="V27" s="3"/>
    </row>
    <row r="28" spans="1:22" x14ac:dyDescent="0.25">
      <c r="A28" s="66"/>
      <c r="B28" s="63"/>
      <c r="C28" s="43"/>
      <c r="D28" s="43"/>
      <c r="E28" s="22"/>
      <c r="F28" s="43"/>
      <c r="G28" s="43"/>
      <c r="H28" s="43"/>
      <c r="I28" s="43"/>
      <c r="J28" s="43"/>
      <c r="K28" s="43"/>
      <c r="L28" s="43"/>
      <c r="M28" s="43"/>
      <c r="N28" s="63"/>
      <c r="O28" s="43"/>
      <c r="P28" s="43"/>
      <c r="Q28" s="67"/>
      <c r="R28" s="2"/>
      <c r="S28" s="3"/>
      <c r="T28" s="3"/>
      <c r="U28" s="3"/>
      <c r="V28" s="3"/>
    </row>
    <row r="29" spans="1:22" x14ac:dyDescent="0.25">
      <c r="A29" s="66"/>
      <c r="B29" s="63"/>
      <c r="C29" s="43"/>
      <c r="D29" s="43"/>
      <c r="E29" s="22"/>
      <c r="F29" s="43"/>
      <c r="G29" s="43"/>
      <c r="H29" s="43"/>
      <c r="I29" s="43"/>
      <c r="J29" s="43"/>
      <c r="K29" s="43"/>
      <c r="L29" s="43"/>
      <c r="M29" s="43"/>
      <c r="N29" s="63"/>
      <c r="O29" s="43"/>
      <c r="P29" s="43"/>
      <c r="Q29" s="67"/>
      <c r="R29" s="2"/>
      <c r="S29" s="3"/>
      <c r="T29" s="3"/>
      <c r="U29" s="3"/>
      <c r="V29" s="3"/>
    </row>
    <row r="30" spans="1:22" x14ac:dyDescent="0.25">
      <c r="A30" s="66"/>
      <c r="B30" s="63"/>
      <c r="C30" s="43"/>
      <c r="D30" s="43"/>
      <c r="E30" s="22"/>
      <c r="F30" s="43"/>
      <c r="G30" s="43"/>
      <c r="H30" s="43"/>
      <c r="I30" s="43"/>
      <c r="J30" s="43"/>
      <c r="K30" s="43"/>
      <c r="L30" s="43"/>
      <c r="M30" s="43"/>
      <c r="N30" s="63"/>
      <c r="O30" s="43"/>
      <c r="P30" s="43"/>
      <c r="Q30" s="67"/>
      <c r="R30" s="2"/>
      <c r="S30" s="3"/>
      <c r="T30" s="3"/>
      <c r="U30" s="3"/>
      <c r="V30" s="3"/>
    </row>
    <row r="31" spans="1:22" x14ac:dyDescent="0.25">
      <c r="A31" s="66"/>
      <c r="B31" s="63"/>
      <c r="C31" s="43"/>
      <c r="D31" s="43"/>
      <c r="E31" s="22"/>
      <c r="F31" s="43"/>
      <c r="G31" s="43"/>
      <c r="H31" s="43"/>
      <c r="I31" s="43"/>
      <c r="J31" s="43"/>
      <c r="K31" s="43"/>
      <c r="L31" s="43"/>
      <c r="M31" s="43"/>
      <c r="N31" s="63"/>
      <c r="O31" s="43"/>
      <c r="P31" s="43"/>
      <c r="Q31" s="67"/>
      <c r="R31" s="2"/>
      <c r="S31" s="3"/>
      <c r="T31" s="3"/>
      <c r="U31" s="3"/>
      <c r="V31" s="3"/>
    </row>
    <row r="32" spans="1:22" x14ac:dyDescent="0.25">
      <c r="A32" s="66"/>
      <c r="B32" s="63"/>
      <c r="C32" s="43"/>
      <c r="D32" s="43"/>
      <c r="E32" s="22"/>
      <c r="F32" s="43"/>
      <c r="G32" s="43"/>
      <c r="H32" s="43"/>
      <c r="I32" s="43"/>
      <c r="J32" s="43"/>
      <c r="K32" s="43"/>
      <c r="L32" s="43"/>
      <c r="M32" s="43"/>
      <c r="N32" s="63"/>
      <c r="O32" s="43"/>
      <c r="P32" s="43"/>
      <c r="Q32" s="67"/>
      <c r="R32" s="2"/>
      <c r="S32" s="3"/>
      <c r="T32" s="3"/>
      <c r="U32" s="3"/>
      <c r="V32" s="3"/>
    </row>
    <row r="33" spans="1:22" x14ac:dyDescent="0.25">
      <c r="A33" s="66"/>
      <c r="B33" s="63"/>
      <c r="C33" s="43"/>
      <c r="D33" s="43"/>
      <c r="E33" s="22"/>
      <c r="F33" s="43"/>
      <c r="G33" s="43"/>
      <c r="H33" s="43"/>
      <c r="I33" s="43"/>
      <c r="J33" s="43"/>
      <c r="K33" s="43"/>
      <c r="L33" s="43"/>
      <c r="M33" s="43"/>
      <c r="N33" s="63"/>
      <c r="O33" s="43"/>
      <c r="P33" s="43"/>
      <c r="Q33" s="67"/>
      <c r="R33" s="2"/>
      <c r="S33" s="3"/>
      <c r="T33" s="3"/>
      <c r="U33" s="3"/>
      <c r="V33" s="3"/>
    </row>
    <row r="34" spans="1:22" x14ac:dyDescent="0.25">
      <c r="A34" s="66"/>
      <c r="B34" s="63"/>
      <c r="C34" s="43"/>
      <c r="D34" s="43"/>
      <c r="E34" s="22"/>
      <c r="F34" s="43"/>
      <c r="G34" s="43"/>
      <c r="H34" s="43"/>
      <c r="I34" s="43"/>
      <c r="J34" s="43"/>
      <c r="K34" s="43"/>
      <c r="L34" s="43"/>
      <c r="M34" s="43"/>
      <c r="N34" s="63"/>
      <c r="O34" s="43"/>
      <c r="P34" s="43"/>
      <c r="Q34" s="67"/>
      <c r="R34" s="2"/>
      <c r="S34" s="3"/>
      <c r="T34" s="3"/>
      <c r="U34" s="3"/>
      <c r="V34" s="3"/>
    </row>
    <row r="35" spans="1:22" x14ac:dyDescent="0.25">
      <c r="A35" s="66"/>
      <c r="B35" s="63"/>
      <c r="C35" s="43"/>
      <c r="D35" s="43"/>
      <c r="E35" s="22"/>
      <c r="F35" s="43"/>
      <c r="G35" s="43"/>
      <c r="H35" s="43"/>
      <c r="I35" s="43"/>
      <c r="J35" s="43"/>
      <c r="K35" s="43"/>
      <c r="L35" s="43"/>
      <c r="M35" s="43"/>
      <c r="N35" s="63"/>
      <c r="O35" s="43"/>
      <c r="P35" s="43"/>
      <c r="Q35" s="67"/>
      <c r="R35" s="2"/>
      <c r="S35" s="3"/>
      <c r="T35" s="3"/>
      <c r="U35" s="3"/>
      <c r="V35" s="3"/>
    </row>
    <row r="36" spans="1:22" x14ac:dyDescent="0.25">
      <c r="A36" s="66"/>
      <c r="B36" s="63"/>
      <c r="C36" s="43"/>
      <c r="D36" s="43"/>
      <c r="E36" s="22"/>
      <c r="F36" s="43"/>
      <c r="G36" s="43"/>
      <c r="H36" s="43"/>
      <c r="I36" s="43"/>
      <c r="J36" s="43"/>
      <c r="K36" s="43"/>
      <c r="L36" s="43"/>
      <c r="M36" s="43"/>
      <c r="N36" s="63"/>
      <c r="O36" s="43"/>
      <c r="P36" s="43"/>
      <c r="Q36" s="67"/>
      <c r="R36" s="2"/>
      <c r="S36" s="3"/>
      <c r="T36" s="3"/>
      <c r="U36" s="3"/>
      <c r="V36" s="3"/>
    </row>
    <row r="37" spans="1:22" x14ac:dyDescent="0.25">
      <c r="A37" s="66"/>
      <c r="B37" s="63"/>
      <c r="C37" s="43"/>
      <c r="D37" s="43"/>
      <c r="E37" s="22"/>
      <c r="F37" s="43"/>
      <c r="G37" s="43"/>
      <c r="H37" s="43"/>
      <c r="I37" s="43"/>
      <c r="J37" s="43"/>
      <c r="K37" s="43"/>
      <c r="L37" s="43"/>
      <c r="M37" s="43"/>
      <c r="N37" s="63"/>
      <c r="O37" s="43"/>
      <c r="P37" s="43"/>
      <c r="Q37" s="67"/>
      <c r="R37" s="2"/>
      <c r="S37" s="3"/>
      <c r="T37" s="3"/>
      <c r="U37" s="3"/>
      <c r="V37" s="3"/>
    </row>
    <row r="38" spans="1:22" x14ac:dyDescent="0.25">
      <c r="A38" s="66"/>
      <c r="B38" s="63"/>
      <c r="C38" s="43"/>
      <c r="D38" s="43"/>
      <c r="E38" s="22"/>
      <c r="F38" s="43"/>
      <c r="G38" s="43"/>
      <c r="H38" s="43"/>
      <c r="I38" s="43"/>
      <c r="J38" s="43"/>
      <c r="K38" s="43"/>
      <c r="L38" s="43"/>
      <c r="M38" s="43"/>
      <c r="N38" s="63"/>
      <c r="O38" s="43"/>
      <c r="P38" s="43"/>
      <c r="Q38" s="67"/>
      <c r="R38" s="2"/>
      <c r="S38" s="3"/>
      <c r="T38" s="3"/>
      <c r="U38" s="3"/>
      <c r="V38" s="3"/>
    </row>
    <row r="39" spans="1:22" x14ac:dyDescent="0.25">
      <c r="A39" s="66"/>
      <c r="B39" s="63"/>
      <c r="C39" s="43"/>
      <c r="D39" s="43"/>
      <c r="E39" s="22"/>
      <c r="F39" s="43"/>
      <c r="G39" s="43"/>
      <c r="H39" s="43"/>
      <c r="I39" s="43"/>
      <c r="J39" s="43"/>
      <c r="K39" s="43"/>
      <c r="L39" s="43"/>
      <c r="M39" s="43"/>
      <c r="N39" s="63"/>
      <c r="O39" s="43"/>
      <c r="P39" s="43"/>
      <c r="Q39" s="67"/>
      <c r="R39" s="2"/>
      <c r="S39" s="3"/>
      <c r="T39" s="3"/>
      <c r="U39" s="3"/>
      <c r="V39" s="3"/>
    </row>
    <row r="40" spans="1:22" x14ac:dyDescent="0.25">
      <c r="A40" s="66"/>
      <c r="B40" s="63"/>
      <c r="C40" s="43"/>
      <c r="D40" s="43"/>
      <c r="E40" s="22"/>
      <c r="F40" s="43"/>
      <c r="G40" s="43"/>
      <c r="H40" s="43"/>
      <c r="I40" s="43"/>
      <c r="J40" s="43"/>
      <c r="K40" s="43"/>
      <c r="L40" s="43"/>
      <c r="M40" s="43"/>
      <c r="N40" s="63"/>
      <c r="O40" s="43"/>
      <c r="P40" s="43"/>
      <c r="Q40" s="67"/>
      <c r="R40" s="2"/>
      <c r="S40" s="3"/>
      <c r="T40" s="3"/>
      <c r="U40" s="3"/>
      <c r="V40" s="3"/>
    </row>
    <row r="41" spans="1:22" x14ac:dyDescent="0.25">
      <c r="A41" s="66"/>
      <c r="B41" s="63"/>
      <c r="C41" s="43"/>
      <c r="D41" s="43"/>
      <c r="E41" s="22"/>
      <c r="F41" s="43"/>
      <c r="G41" s="43"/>
      <c r="H41" s="43"/>
      <c r="I41" s="43"/>
      <c r="J41" s="43"/>
      <c r="K41" s="43"/>
      <c r="L41" s="43"/>
      <c r="M41" s="43"/>
      <c r="N41" s="63"/>
      <c r="O41" s="43"/>
      <c r="P41" s="43"/>
      <c r="Q41" s="67"/>
      <c r="R41" s="2"/>
      <c r="S41" s="3"/>
      <c r="T41" s="3"/>
      <c r="U41" s="3"/>
      <c r="V41" s="3"/>
    </row>
    <row r="42" spans="1:22" x14ac:dyDescent="0.25">
      <c r="A42" s="66"/>
      <c r="B42" s="63"/>
      <c r="C42" s="43"/>
      <c r="D42" s="43"/>
      <c r="E42" s="22"/>
      <c r="F42" s="43"/>
      <c r="G42" s="43"/>
      <c r="H42" s="43"/>
      <c r="I42" s="43"/>
      <c r="J42" s="43"/>
      <c r="K42" s="43"/>
      <c r="L42" s="43"/>
      <c r="M42" s="43"/>
      <c r="N42" s="63"/>
      <c r="O42" s="43"/>
      <c r="P42" s="43"/>
      <c r="Q42" s="67"/>
      <c r="R42" s="2"/>
      <c r="S42" s="3"/>
      <c r="T42" s="3"/>
      <c r="U42" s="3"/>
      <c r="V42" s="3"/>
    </row>
    <row r="43" spans="1:22" x14ac:dyDescent="0.25">
      <c r="A43" s="66"/>
      <c r="B43" s="63"/>
      <c r="C43" s="43"/>
      <c r="D43" s="43"/>
      <c r="E43" s="22"/>
      <c r="F43" s="43"/>
      <c r="G43" s="43"/>
      <c r="H43" s="43"/>
      <c r="I43" s="43"/>
      <c r="J43" s="43"/>
      <c r="K43" s="43"/>
      <c r="L43" s="43"/>
      <c r="M43" s="43"/>
      <c r="N43" s="63"/>
      <c r="O43" s="43"/>
      <c r="P43" s="43"/>
      <c r="Q43" s="67"/>
      <c r="R43" s="2"/>
      <c r="S43" s="3"/>
      <c r="T43" s="3"/>
      <c r="U43" s="3"/>
      <c r="V43" s="3"/>
    </row>
    <row r="44" spans="1:22" x14ac:dyDescent="0.25">
      <c r="A44" s="66"/>
      <c r="B44" s="63"/>
      <c r="C44" s="43"/>
      <c r="D44" s="43"/>
      <c r="E44" s="22"/>
      <c r="F44" s="43"/>
      <c r="G44" s="43"/>
      <c r="H44" s="43"/>
      <c r="I44" s="43"/>
      <c r="J44" s="43"/>
      <c r="K44" s="43"/>
      <c r="L44" s="43"/>
      <c r="M44" s="43"/>
      <c r="N44" s="63"/>
      <c r="O44" s="43"/>
      <c r="P44" s="43"/>
      <c r="Q44" s="67"/>
      <c r="R44" s="2"/>
      <c r="S44" s="3"/>
      <c r="T44" s="3"/>
      <c r="U44" s="3"/>
      <c r="V44" s="3"/>
    </row>
    <row r="45" spans="1:22" x14ac:dyDescent="0.25">
      <c r="A45" s="66"/>
      <c r="B45" s="63"/>
      <c r="C45" s="43"/>
      <c r="D45" s="43"/>
      <c r="E45" s="22"/>
      <c r="F45" s="43"/>
      <c r="G45" s="43"/>
      <c r="H45" s="43"/>
      <c r="I45" s="43"/>
      <c r="J45" s="43"/>
      <c r="K45" s="43"/>
      <c r="L45" s="43"/>
      <c r="M45" s="43"/>
      <c r="N45" s="63"/>
      <c r="O45" s="43"/>
      <c r="P45" s="43"/>
      <c r="Q45" s="67"/>
      <c r="R45" s="2"/>
      <c r="S45" s="3"/>
      <c r="T45" s="3"/>
      <c r="U45" s="3"/>
      <c r="V45" s="3"/>
    </row>
    <row r="46" spans="1:22" x14ac:dyDescent="0.25">
      <c r="A46" s="66"/>
      <c r="B46" s="63"/>
      <c r="C46" s="43"/>
      <c r="D46" s="43"/>
      <c r="E46" s="22"/>
      <c r="F46" s="43"/>
      <c r="G46" s="43"/>
      <c r="H46" s="43"/>
      <c r="I46" s="43"/>
      <c r="J46" s="43"/>
      <c r="K46" s="43"/>
      <c r="L46" s="43"/>
      <c r="M46" s="43"/>
      <c r="N46" s="63"/>
      <c r="O46" s="43"/>
      <c r="P46" s="43"/>
      <c r="Q46" s="67"/>
      <c r="R46" s="2"/>
      <c r="S46" s="3"/>
      <c r="T46" s="3"/>
      <c r="U46" s="3"/>
      <c r="V46" s="3"/>
    </row>
    <row r="47" spans="1:22" x14ac:dyDescent="0.25">
      <c r="A47" s="66"/>
      <c r="B47" s="63"/>
      <c r="C47" s="43"/>
      <c r="D47" s="43"/>
      <c r="E47" s="22"/>
      <c r="F47" s="43"/>
      <c r="G47" s="43"/>
      <c r="H47" s="43"/>
      <c r="I47" s="43"/>
      <c r="J47" s="43"/>
      <c r="K47" s="43"/>
      <c r="L47" s="43"/>
      <c r="M47" s="43"/>
      <c r="N47" s="63"/>
      <c r="O47" s="43"/>
      <c r="P47" s="43"/>
      <c r="Q47" s="67"/>
      <c r="R47" s="2"/>
      <c r="S47" s="3"/>
      <c r="T47" s="3"/>
      <c r="U47" s="3"/>
      <c r="V47" s="3"/>
    </row>
    <row r="48" spans="1:22" x14ac:dyDescent="0.25">
      <c r="A48" s="66"/>
      <c r="B48" s="63"/>
      <c r="C48" s="43"/>
      <c r="D48" s="43"/>
      <c r="E48" s="22"/>
      <c r="F48" s="43"/>
      <c r="G48" s="43"/>
      <c r="H48" s="43"/>
      <c r="I48" s="43"/>
      <c r="J48" s="43"/>
      <c r="K48" s="43"/>
      <c r="L48" s="43"/>
      <c r="M48" s="43"/>
      <c r="N48" s="63"/>
      <c r="O48" s="43"/>
      <c r="P48" s="43"/>
      <c r="Q48" s="67"/>
      <c r="R48" s="2"/>
      <c r="S48" s="3"/>
      <c r="T48" s="3"/>
      <c r="U48" s="3"/>
      <c r="V48" s="3"/>
    </row>
    <row r="49" spans="1:22" x14ac:dyDescent="0.25">
      <c r="A49" s="66"/>
      <c r="B49" s="63"/>
      <c r="C49" s="43"/>
      <c r="D49" s="43"/>
      <c r="E49" s="22"/>
      <c r="F49" s="43"/>
      <c r="G49" s="43"/>
      <c r="H49" s="43"/>
      <c r="I49" s="43"/>
      <c r="J49" s="43"/>
      <c r="K49" s="43"/>
      <c r="L49" s="43"/>
      <c r="M49" s="43"/>
      <c r="N49" s="63"/>
      <c r="O49" s="43"/>
      <c r="P49" s="43"/>
      <c r="Q49" s="67"/>
      <c r="R49" s="2"/>
      <c r="S49" s="3"/>
      <c r="T49" s="3"/>
      <c r="U49" s="3"/>
      <c r="V49" s="3"/>
    </row>
    <row r="50" spans="1:22" x14ac:dyDescent="0.25">
      <c r="A50" s="66"/>
      <c r="B50" s="63"/>
      <c r="C50" s="43"/>
      <c r="D50" s="43"/>
      <c r="E50" s="22"/>
      <c r="F50" s="43"/>
      <c r="G50" s="43"/>
      <c r="H50" s="43"/>
      <c r="I50" s="43"/>
      <c r="J50" s="43"/>
      <c r="K50" s="43"/>
      <c r="L50" s="43"/>
      <c r="M50" s="43"/>
      <c r="N50" s="63"/>
      <c r="O50" s="43"/>
      <c r="P50" s="43"/>
      <c r="Q50" s="67"/>
      <c r="R50" s="2"/>
      <c r="S50" s="3"/>
      <c r="T50" s="3"/>
      <c r="U50" s="3"/>
      <c r="V50" s="3"/>
    </row>
    <row r="51" spans="1:22" x14ac:dyDescent="0.25">
      <c r="A51" s="66"/>
      <c r="B51" s="63"/>
      <c r="C51" s="43"/>
      <c r="D51" s="43"/>
      <c r="E51" s="22"/>
      <c r="F51" s="43"/>
      <c r="G51" s="43"/>
      <c r="H51" s="43"/>
      <c r="I51" s="43"/>
      <c r="J51" s="43"/>
      <c r="K51" s="43"/>
      <c r="L51" s="43"/>
      <c r="M51" s="43"/>
      <c r="N51" s="63"/>
      <c r="O51" s="43"/>
      <c r="P51" s="43"/>
      <c r="Q51" s="67"/>
      <c r="R51" s="2"/>
      <c r="S51" s="3"/>
      <c r="T51" s="3"/>
      <c r="U51" s="3"/>
      <c r="V51" s="3"/>
    </row>
    <row r="52" spans="1:22" x14ac:dyDescent="0.25">
      <c r="A52" s="66"/>
      <c r="B52" s="63"/>
      <c r="C52" s="43"/>
      <c r="D52" s="43"/>
      <c r="E52" s="22"/>
      <c r="F52" s="43"/>
      <c r="G52" s="43"/>
      <c r="H52" s="43"/>
      <c r="I52" s="43"/>
      <c r="J52" s="43"/>
      <c r="K52" s="43"/>
      <c r="L52" s="43"/>
      <c r="M52" s="43"/>
      <c r="N52" s="63"/>
      <c r="O52" s="43"/>
      <c r="P52" s="43"/>
      <c r="Q52" s="67"/>
      <c r="R52" s="2"/>
      <c r="S52" s="3"/>
      <c r="T52" s="3"/>
      <c r="U52" s="3"/>
      <c r="V52" s="3"/>
    </row>
    <row r="53" spans="1:22" x14ac:dyDescent="0.25">
      <c r="A53" s="66"/>
      <c r="B53" s="63"/>
      <c r="C53" s="43"/>
      <c r="D53" s="43"/>
      <c r="E53" s="22"/>
      <c r="F53" s="43"/>
      <c r="G53" s="43"/>
      <c r="H53" s="43"/>
      <c r="I53" s="43"/>
      <c r="J53" s="43"/>
      <c r="K53" s="43"/>
      <c r="L53" s="43"/>
      <c r="M53" s="43"/>
      <c r="N53" s="63"/>
      <c r="O53" s="43"/>
      <c r="P53" s="43"/>
      <c r="Q53" s="67"/>
      <c r="R53" s="2"/>
      <c r="S53" s="3"/>
      <c r="T53" s="3"/>
      <c r="U53" s="3"/>
      <c r="V53" s="3"/>
    </row>
    <row r="54" spans="1:22" x14ac:dyDescent="0.25">
      <c r="A54" s="66"/>
      <c r="B54" s="63"/>
      <c r="C54" s="43"/>
      <c r="D54" s="43"/>
      <c r="E54" s="22"/>
      <c r="F54" s="43"/>
      <c r="G54" s="43"/>
      <c r="H54" s="43"/>
      <c r="I54" s="43"/>
      <c r="J54" s="43"/>
      <c r="K54" s="43"/>
      <c r="L54" s="43"/>
      <c r="M54" s="43"/>
      <c r="N54" s="63"/>
      <c r="O54" s="43"/>
      <c r="P54" s="43"/>
      <c r="Q54" s="67"/>
      <c r="R54" s="2"/>
      <c r="S54" s="3"/>
      <c r="T54" s="3"/>
      <c r="U54" s="3"/>
      <c r="V54" s="3"/>
    </row>
    <row r="55" spans="1:22" x14ac:dyDescent="0.25">
      <c r="A55" s="66"/>
      <c r="B55" s="63"/>
      <c r="C55" s="43"/>
      <c r="D55" s="43"/>
      <c r="E55" s="22"/>
      <c r="F55" s="43"/>
      <c r="G55" s="43"/>
      <c r="H55" s="43"/>
      <c r="I55" s="43"/>
      <c r="J55" s="43"/>
      <c r="K55" s="43"/>
      <c r="L55" s="43"/>
      <c r="M55" s="43"/>
      <c r="N55" s="63"/>
      <c r="O55" s="43"/>
      <c r="P55" s="43"/>
      <c r="Q55" s="67"/>
      <c r="R55" s="2"/>
      <c r="S55" s="3"/>
      <c r="T55" s="3"/>
      <c r="U55" s="3"/>
      <c r="V55" s="3"/>
    </row>
    <row r="56" spans="1:22" x14ac:dyDescent="0.25">
      <c r="A56" s="66"/>
      <c r="B56" s="63"/>
      <c r="C56" s="43"/>
      <c r="D56" s="43"/>
      <c r="E56" s="22"/>
      <c r="F56" s="43"/>
      <c r="G56" s="43"/>
      <c r="H56" s="43"/>
      <c r="I56" s="43"/>
      <c r="J56" s="43"/>
      <c r="K56" s="43"/>
      <c r="L56" s="43"/>
      <c r="M56" s="43"/>
      <c r="N56" s="63"/>
      <c r="O56" s="43"/>
      <c r="P56" s="43"/>
      <c r="Q56" s="67"/>
      <c r="R56" s="2"/>
      <c r="S56" s="3"/>
      <c r="T56" s="3"/>
      <c r="U56" s="3"/>
      <c r="V56" s="3"/>
    </row>
    <row r="57" spans="1:22" x14ac:dyDescent="0.25">
      <c r="A57" s="66"/>
      <c r="B57" s="63"/>
      <c r="C57" s="43"/>
      <c r="D57" s="43"/>
      <c r="E57" s="22"/>
      <c r="F57" s="43"/>
      <c r="G57" s="43"/>
      <c r="H57" s="43"/>
      <c r="I57" s="43"/>
      <c r="J57" s="43"/>
      <c r="K57" s="43"/>
      <c r="L57" s="43"/>
      <c r="M57" s="43"/>
      <c r="N57" s="63"/>
      <c r="O57" s="43"/>
      <c r="P57" s="43"/>
      <c r="Q57" s="67"/>
      <c r="R57" s="2"/>
      <c r="S57" s="3"/>
      <c r="T57" s="3"/>
      <c r="U57" s="3"/>
      <c r="V57" s="3"/>
    </row>
    <row r="58" spans="1:22" x14ac:dyDescent="0.25">
      <c r="A58" s="66"/>
      <c r="B58" s="63"/>
      <c r="C58" s="43"/>
      <c r="D58" s="43"/>
      <c r="E58" s="22"/>
      <c r="F58" s="43"/>
      <c r="G58" s="43"/>
      <c r="H58" s="43"/>
      <c r="I58" s="43"/>
      <c r="J58" s="43"/>
      <c r="K58" s="43"/>
      <c r="L58" s="43"/>
      <c r="M58" s="43"/>
      <c r="N58" s="63"/>
      <c r="O58" s="43"/>
      <c r="P58" s="43"/>
      <c r="Q58" s="67"/>
      <c r="R58" s="2"/>
      <c r="S58" s="3"/>
      <c r="T58" s="3"/>
      <c r="U58" s="3"/>
      <c r="V58" s="3"/>
    </row>
    <row r="59" spans="1:22" x14ac:dyDescent="0.25">
      <c r="A59" s="66"/>
      <c r="B59" s="63"/>
      <c r="C59" s="43"/>
      <c r="D59" s="43"/>
      <c r="E59" s="22"/>
      <c r="F59" s="43"/>
      <c r="G59" s="43"/>
      <c r="H59" s="43"/>
      <c r="I59" s="43"/>
      <c r="J59" s="43"/>
      <c r="K59" s="43"/>
      <c r="L59" s="43"/>
      <c r="M59" s="43"/>
      <c r="N59" s="63"/>
      <c r="O59" s="43"/>
      <c r="P59" s="43"/>
      <c r="Q59" s="67"/>
      <c r="R59" s="2"/>
      <c r="S59" s="3"/>
      <c r="T59" s="3"/>
      <c r="U59" s="3"/>
      <c r="V59" s="3"/>
    </row>
    <row r="60" spans="1:22" x14ac:dyDescent="0.25">
      <c r="A60" s="66"/>
      <c r="B60" s="63"/>
      <c r="C60" s="43"/>
      <c r="D60" s="43"/>
      <c r="E60" s="22"/>
      <c r="F60" s="43"/>
      <c r="G60" s="43"/>
      <c r="H60" s="43"/>
      <c r="I60" s="43"/>
      <c r="J60" s="43"/>
      <c r="K60" s="43"/>
      <c r="L60" s="43"/>
      <c r="M60" s="43"/>
      <c r="N60" s="63"/>
      <c r="O60" s="43"/>
      <c r="P60" s="43"/>
      <c r="Q60" s="67"/>
      <c r="R60" s="2"/>
      <c r="S60" s="3"/>
      <c r="T60" s="3"/>
      <c r="U60" s="3"/>
      <c r="V60" s="3"/>
    </row>
    <row r="61" spans="1:22" x14ac:dyDescent="0.25">
      <c r="A61" s="66"/>
      <c r="B61" s="63"/>
      <c r="C61" s="43"/>
      <c r="D61" s="43"/>
      <c r="E61" s="22"/>
      <c r="F61" s="43"/>
      <c r="G61" s="43"/>
      <c r="H61" s="43"/>
      <c r="I61" s="43"/>
      <c r="J61" s="43"/>
      <c r="K61" s="43"/>
      <c r="L61" s="43"/>
      <c r="M61" s="43"/>
      <c r="N61" s="63"/>
      <c r="O61" s="43"/>
      <c r="P61" s="43"/>
      <c r="Q61" s="67"/>
      <c r="R61" s="2"/>
      <c r="S61" s="3"/>
      <c r="T61" s="3"/>
      <c r="U61" s="3"/>
      <c r="V61" s="3"/>
    </row>
    <row r="62" spans="1:22" x14ac:dyDescent="0.25">
      <c r="A62" s="66"/>
      <c r="B62" s="63"/>
      <c r="C62" s="43"/>
      <c r="D62" s="43"/>
      <c r="E62" s="22"/>
      <c r="F62" s="43"/>
      <c r="G62" s="43"/>
      <c r="H62" s="43"/>
      <c r="I62" s="43"/>
      <c r="J62" s="43"/>
      <c r="K62" s="43"/>
      <c r="L62" s="43"/>
      <c r="M62" s="43"/>
      <c r="N62" s="63"/>
      <c r="O62" s="43"/>
      <c r="P62" s="43"/>
      <c r="Q62" s="67"/>
      <c r="R62" s="2"/>
      <c r="S62" s="3"/>
      <c r="T62" s="3"/>
      <c r="U62" s="3"/>
      <c r="V62" s="3"/>
    </row>
    <row r="63" spans="1:22" x14ac:dyDescent="0.25">
      <c r="A63" s="66"/>
      <c r="B63" s="63"/>
      <c r="C63" s="43"/>
      <c r="D63" s="43"/>
      <c r="E63" s="22"/>
      <c r="F63" s="43"/>
      <c r="G63" s="43"/>
      <c r="H63" s="43"/>
      <c r="I63" s="43"/>
      <c r="J63" s="43"/>
      <c r="K63" s="43"/>
      <c r="L63" s="43"/>
      <c r="M63" s="43"/>
      <c r="N63" s="63"/>
      <c r="O63" s="43"/>
      <c r="P63" s="43"/>
      <c r="Q63" s="67"/>
      <c r="R63" s="2"/>
      <c r="S63" s="3"/>
      <c r="T63" s="3"/>
      <c r="U63" s="3"/>
      <c r="V63" s="3"/>
    </row>
    <row r="64" spans="1:22" x14ac:dyDescent="0.25">
      <c r="A64" s="66"/>
      <c r="B64" s="63"/>
      <c r="C64" s="43"/>
      <c r="D64" s="43"/>
      <c r="E64" s="22"/>
      <c r="F64" s="43"/>
      <c r="G64" s="43"/>
      <c r="H64" s="43"/>
      <c r="I64" s="43"/>
      <c r="J64" s="43"/>
      <c r="K64" s="43"/>
      <c r="L64" s="43"/>
      <c r="M64" s="43"/>
      <c r="N64" s="63"/>
      <c r="O64" s="43"/>
      <c r="P64" s="43"/>
      <c r="Q64" s="67"/>
      <c r="R64" s="2"/>
      <c r="S64" s="3"/>
      <c r="T64" s="3"/>
      <c r="U64" s="3"/>
      <c r="V64" s="3"/>
    </row>
    <row r="65" spans="1:22" x14ac:dyDescent="0.25">
      <c r="A65" s="66"/>
      <c r="B65" s="63"/>
      <c r="C65" s="43"/>
      <c r="D65" s="43"/>
      <c r="E65" s="22"/>
      <c r="F65" s="43"/>
      <c r="G65" s="43"/>
      <c r="H65" s="43"/>
      <c r="I65" s="43"/>
      <c r="J65" s="43"/>
      <c r="K65" s="43"/>
      <c r="L65" s="43"/>
      <c r="M65" s="43"/>
      <c r="N65" s="63"/>
      <c r="O65" s="43"/>
      <c r="P65" s="43"/>
      <c r="Q65" s="67"/>
      <c r="R65" s="2"/>
      <c r="S65" s="3"/>
      <c r="T65" s="3"/>
      <c r="U65" s="3"/>
      <c r="V65" s="3"/>
    </row>
    <row r="66" spans="1:22" x14ac:dyDescent="0.25">
      <c r="A66" s="66"/>
      <c r="B66" s="63"/>
      <c r="C66" s="43"/>
      <c r="D66" s="43"/>
      <c r="E66" s="22"/>
      <c r="F66" s="43"/>
      <c r="G66" s="43"/>
      <c r="H66" s="43"/>
      <c r="I66" s="43"/>
      <c r="J66" s="43"/>
      <c r="K66" s="43"/>
      <c r="L66" s="43"/>
      <c r="M66" s="43"/>
      <c r="N66" s="63"/>
      <c r="O66" s="43"/>
      <c r="P66" s="43"/>
      <c r="Q66" s="67"/>
      <c r="R66" s="2"/>
      <c r="S66" s="3"/>
      <c r="T66" s="3"/>
      <c r="U66" s="3"/>
      <c r="V66" s="3"/>
    </row>
    <row r="67" spans="1:22" x14ac:dyDescent="0.25">
      <c r="A67" s="66"/>
      <c r="B67" s="63"/>
      <c r="C67" s="43"/>
      <c r="D67" s="43"/>
      <c r="E67" s="22"/>
      <c r="F67" s="43"/>
      <c r="G67" s="43"/>
      <c r="H67" s="43"/>
      <c r="I67" s="43"/>
      <c r="J67" s="43"/>
      <c r="K67" s="43"/>
      <c r="L67" s="43"/>
      <c r="M67" s="43"/>
      <c r="N67" s="63"/>
      <c r="O67" s="43"/>
      <c r="P67" s="43"/>
      <c r="Q67" s="67"/>
      <c r="R67" s="2"/>
      <c r="S67" s="3"/>
      <c r="T67" s="3"/>
      <c r="U67" s="3"/>
      <c r="V67" s="3"/>
    </row>
    <row r="68" spans="1:22" x14ac:dyDescent="0.25">
      <c r="A68" s="66"/>
      <c r="B68" s="63"/>
      <c r="C68" s="43"/>
      <c r="D68" s="43"/>
      <c r="E68" s="22"/>
      <c r="F68" s="43"/>
      <c r="G68" s="43"/>
      <c r="H68" s="43"/>
      <c r="I68" s="43"/>
      <c r="J68" s="43"/>
      <c r="K68" s="43"/>
      <c r="L68" s="43"/>
      <c r="M68" s="43"/>
      <c r="N68" s="63"/>
      <c r="O68" s="43"/>
      <c r="P68" s="43"/>
      <c r="Q68" s="67"/>
      <c r="R68" s="2"/>
      <c r="S68" s="3"/>
      <c r="T68" s="3"/>
      <c r="U68" s="3"/>
      <c r="V68" s="3"/>
    </row>
    <row r="69" spans="1:22" x14ac:dyDescent="0.25">
      <c r="A69" s="66"/>
      <c r="B69" s="63"/>
      <c r="C69" s="43"/>
      <c r="D69" s="43"/>
      <c r="E69" s="22"/>
      <c r="F69" s="43"/>
      <c r="G69" s="43"/>
      <c r="H69" s="43"/>
      <c r="I69" s="43"/>
      <c r="J69" s="43"/>
      <c r="K69" s="43"/>
      <c r="L69" s="43"/>
      <c r="M69" s="43"/>
      <c r="N69" s="63"/>
      <c r="O69" s="43"/>
      <c r="P69" s="43"/>
      <c r="Q69" s="67"/>
      <c r="R69" s="2"/>
      <c r="S69" s="3"/>
      <c r="T69" s="3"/>
      <c r="U69" s="3"/>
      <c r="V69" s="3"/>
    </row>
    <row r="70" spans="1:22" x14ac:dyDescent="0.25">
      <c r="A70" s="66"/>
      <c r="B70" s="63"/>
      <c r="C70" s="43"/>
      <c r="D70" s="43"/>
      <c r="E70" s="22"/>
      <c r="F70" s="43"/>
      <c r="G70" s="43"/>
      <c r="H70" s="43"/>
      <c r="I70" s="43"/>
      <c r="J70" s="43"/>
      <c r="K70" s="43"/>
      <c r="L70" s="43"/>
      <c r="M70" s="43"/>
      <c r="N70" s="63"/>
      <c r="O70" s="43"/>
      <c r="P70" s="43"/>
      <c r="Q70" s="67"/>
      <c r="R70" s="2"/>
      <c r="S70" s="3"/>
      <c r="T70" s="3"/>
      <c r="U70" s="3"/>
      <c r="V70" s="3"/>
    </row>
    <row r="71" spans="1:22" x14ac:dyDescent="0.25">
      <c r="A71" s="66"/>
      <c r="B71" s="63"/>
      <c r="C71" s="43"/>
      <c r="D71" s="43"/>
      <c r="E71" s="22"/>
      <c r="F71" s="43"/>
      <c r="G71" s="43"/>
      <c r="H71" s="43"/>
      <c r="I71" s="43"/>
      <c r="J71" s="43"/>
      <c r="K71" s="43"/>
      <c r="L71" s="43"/>
      <c r="M71" s="43"/>
      <c r="N71" s="63"/>
      <c r="O71" s="43"/>
      <c r="P71" s="43"/>
      <c r="Q71" s="67"/>
      <c r="R71" s="2"/>
      <c r="S71" s="3"/>
      <c r="T71" s="3"/>
      <c r="U71" s="3"/>
      <c r="V71" s="3"/>
    </row>
    <row r="72" spans="1:22" ht="17.25" customHeight="1" x14ac:dyDescent="0.25">
      <c r="A72" s="66"/>
      <c r="B72" s="63"/>
      <c r="C72" s="43"/>
      <c r="D72" s="43"/>
      <c r="E72" s="22"/>
      <c r="F72" s="43"/>
      <c r="G72" s="43"/>
      <c r="H72" s="43"/>
      <c r="I72" s="43"/>
      <c r="J72" s="43"/>
      <c r="K72" s="43"/>
      <c r="L72" s="43"/>
      <c r="M72" s="43"/>
      <c r="N72" s="63"/>
      <c r="O72" s="43"/>
      <c r="P72" s="43"/>
      <c r="Q72" s="67"/>
      <c r="R72" s="2"/>
      <c r="S72" s="3"/>
      <c r="T72" s="3"/>
      <c r="U72" s="3"/>
      <c r="V72" s="3"/>
    </row>
    <row r="73" spans="1:22" ht="17.25" customHeight="1" x14ac:dyDescent="0.25">
      <c r="A73" s="66"/>
      <c r="B73" s="63"/>
      <c r="C73" s="43"/>
      <c r="D73" s="43"/>
      <c r="E73" s="22"/>
      <c r="F73" s="43"/>
      <c r="G73" s="43"/>
      <c r="H73" s="43"/>
      <c r="I73" s="43"/>
      <c r="J73" s="43"/>
      <c r="K73" s="43"/>
      <c r="L73" s="43"/>
      <c r="M73" s="43"/>
      <c r="N73" s="63"/>
      <c r="O73" s="43"/>
      <c r="P73" s="43"/>
      <c r="Q73" s="67"/>
      <c r="R73" s="2"/>
      <c r="S73" s="3"/>
      <c r="T73" s="3"/>
      <c r="U73" s="3"/>
      <c r="V73" s="3"/>
    </row>
    <row r="74" spans="1:22" ht="17.25" customHeight="1" x14ac:dyDescent="0.25">
      <c r="A74" s="66"/>
      <c r="B74" s="63"/>
      <c r="C74" s="43"/>
      <c r="D74" s="43"/>
      <c r="E74" s="22"/>
      <c r="F74" s="43"/>
      <c r="G74" s="43"/>
      <c r="H74" s="43"/>
      <c r="I74" s="43"/>
      <c r="J74" s="43"/>
      <c r="K74" s="43"/>
      <c r="L74" s="43"/>
      <c r="M74" s="43"/>
      <c r="N74" s="63"/>
      <c r="O74" s="43"/>
      <c r="P74" s="43"/>
      <c r="Q74" s="67"/>
      <c r="R74" s="2"/>
      <c r="S74" s="3"/>
      <c r="T74" s="3"/>
      <c r="U74" s="3"/>
      <c r="V74" s="3"/>
    </row>
    <row r="75" spans="1:22" ht="17.25" customHeight="1" x14ac:dyDescent="0.25">
      <c r="A75" s="66"/>
      <c r="B75" s="63"/>
      <c r="C75" s="43"/>
      <c r="D75" s="43"/>
      <c r="E75" s="22"/>
      <c r="F75" s="43"/>
      <c r="G75" s="43"/>
      <c r="H75" s="43"/>
      <c r="I75" s="43"/>
      <c r="J75" s="43"/>
      <c r="K75" s="43"/>
      <c r="L75" s="43"/>
      <c r="M75" s="43"/>
      <c r="N75" s="63"/>
      <c r="O75" s="43"/>
      <c r="P75" s="43"/>
      <c r="Q75" s="67"/>
      <c r="R75" s="2"/>
      <c r="S75" s="3"/>
      <c r="T75" s="3"/>
      <c r="U75" s="3"/>
      <c r="V75" s="3"/>
    </row>
    <row r="76" spans="1:22" ht="17.25" customHeight="1" x14ac:dyDescent="0.25">
      <c r="A76" s="66"/>
      <c r="B76" s="63"/>
      <c r="C76" s="43"/>
      <c r="D76" s="43"/>
      <c r="E76" s="22"/>
      <c r="F76" s="43"/>
      <c r="G76" s="43"/>
      <c r="H76" s="43"/>
      <c r="I76" s="43"/>
      <c r="J76" s="43"/>
      <c r="K76" s="43"/>
      <c r="L76" s="43"/>
      <c r="M76" s="43"/>
      <c r="N76" s="63"/>
      <c r="O76" s="43"/>
      <c r="P76" s="43"/>
      <c r="Q76" s="67"/>
      <c r="R76" s="2"/>
      <c r="S76" s="3"/>
      <c r="T76" s="3"/>
      <c r="U76" s="3"/>
      <c r="V76" s="3"/>
    </row>
    <row r="77" spans="1:22" ht="17.25" customHeight="1" x14ac:dyDescent="0.25">
      <c r="A77" s="66"/>
      <c r="B77" s="63"/>
      <c r="C77" s="43"/>
      <c r="D77" s="43"/>
      <c r="E77" s="22"/>
      <c r="F77" s="43"/>
      <c r="G77" s="43"/>
      <c r="H77" s="43"/>
      <c r="I77" s="43"/>
      <c r="J77" s="43"/>
      <c r="K77" s="43"/>
      <c r="L77" s="43"/>
      <c r="M77" s="43"/>
      <c r="N77" s="63"/>
      <c r="O77" s="43"/>
      <c r="P77" s="43"/>
      <c r="Q77" s="67"/>
      <c r="R77" s="2"/>
      <c r="S77" s="3"/>
      <c r="T77" s="3"/>
      <c r="U77" s="3"/>
      <c r="V77" s="3"/>
    </row>
    <row r="78" spans="1:22" ht="17.25" customHeight="1" x14ac:dyDescent="0.25">
      <c r="A78" s="66"/>
      <c r="B78" s="63"/>
      <c r="C78" s="43"/>
      <c r="D78" s="43"/>
      <c r="E78" s="22"/>
      <c r="F78" s="43"/>
      <c r="G78" s="43"/>
      <c r="H78" s="43"/>
      <c r="I78" s="43"/>
      <c r="J78" s="43"/>
      <c r="K78" s="43"/>
      <c r="L78" s="43"/>
      <c r="M78" s="43"/>
      <c r="N78" s="63"/>
      <c r="O78" s="43"/>
      <c r="P78" s="43"/>
      <c r="Q78" s="67"/>
      <c r="R78" s="2"/>
      <c r="S78" s="3"/>
      <c r="T78" s="3"/>
      <c r="U78" s="3"/>
      <c r="V78" s="3"/>
    </row>
    <row r="79" spans="1:22" ht="17.25" customHeight="1" x14ac:dyDescent="0.25">
      <c r="A79" s="66"/>
      <c r="B79" s="63"/>
      <c r="C79" s="43"/>
      <c r="D79" s="43"/>
      <c r="E79" s="22"/>
      <c r="F79" s="43"/>
      <c r="G79" s="43"/>
      <c r="H79" s="43"/>
      <c r="I79" s="43"/>
      <c r="J79" s="43"/>
      <c r="K79" s="43"/>
      <c r="L79" s="43"/>
      <c r="M79" s="43"/>
      <c r="N79" s="63"/>
      <c r="O79" s="43"/>
      <c r="P79" s="43"/>
      <c r="Q79" s="67"/>
      <c r="R79" s="2"/>
      <c r="S79" s="3"/>
      <c r="T79" s="3"/>
      <c r="U79" s="3"/>
      <c r="V79" s="3"/>
    </row>
    <row r="80" spans="1:22" ht="17.25" customHeight="1" x14ac:dyDescent="0.25">
      <c r="A80" s="66"/>
      <c r="B80" s="63"/>
      <c r="C80" s="43"/>
      <c r="D80" s="43"/>
      <c r="E80" s="22"/>
      <c r="F80" s="43"/>
      <c r="G80" s="43"/>
      <c r="H80" s="43"/>
      <c r="I80" s="43"/>
      <c r="J80" s="43"/>
      <c r="K80" s="43"/>
      <c r="L80" s="43"/>
      <c r="M80" s="43"/>
      <c r="N80" s="63"/>
      <c r="O80" s="43"/>
      <c r="P80" s="43"/>
      <c r="Q80" s="67"/>
      <c r="R80" s="2"/>
      <c r="S80" s="3"/>
      <c r="T80" s="3"/>
      <c r="U80" s="3"/>
      <c r="V80" s="3"/>
    </row>
    <row r="81" spans="1:22" ht="17.25" customHeight="1" x14ac:dyDescent="0.25">
      <c r="A81" s="66"/>
      <c r="B81" s="63"/>
      <c r="C81" s="43"/>
      <c r="D81" s="43"/>
      <c r="E81" s="22"/>
      <c r="F81" s="43"/>
      <c r="G81" s="43"/>
      <c r="H81" s="43"/>
      <c r="I81" s="43"/>
      <c r="J81" s="43"/>
      <c r="K81" s="43"/>
      <c r="L81" s="43"/>
      <c r="M81" s="43"/>
      <c r="N81" s="63"/>
      <c r="O81" s="43"/>
      <c r="P81" s="43"/>
      <c r="Q81" s="67"/>
      <c r="R81" s="2"/>
      <c r="S81" s="3"/>
      <c r="T81" s="3"/>
      <c r="U81" s="3"/>
      <c r="V81" s="3"/>
    </row>
    <row r="82" spans="1:22" ht="17.25" customHeight="1" x14ac:dyDescent="0.25">
      <c r="A82" s="66"/>
      <c r="B82" s="63"/>
      <c r="C82" s="43"/>
      <c r="D82" s="43"/>
      <c r="E82" s="22"/>
      <c r="F82" s="43"/>
      <c r="G82" s="43"/>
      <c r="H82" s="43"/>
      <c r="I82" s="43"/>
      <c r="J82" s="43"/>
      <c r="K82" s="43"/>
      <c r="L82" s="43"/>
      <c r="M82" s="43"/>
      <c r="N82" s="63"/>
      <c r="O82" s="43"/>
      <c r="P82" s="43"/>
      <c r="Q82" s="67"/>
      <c r="R82" s="2"/>
      <c r="S82" s="3"/>
      <c r="T82" s="3"/>
      <c r="U82" s="3"/>
      <c r="V82" s="3"/>
    </row>
    <row r="83" spans="1:22" ht="17.25" customHeight="1" x14ac:dyDescent="0.25">
      <c r="A83" s="68"/>
      <c r="B83" s="69"/>
      <c r="C83" s="70"/>
      <c r="D83" s="70"/>
      <c r="E83" s="71"/>
      <c r="F83" s="70"/>
      <c r="G83" s="70"/>
      <c r="H83" s="70"/>
      <c r="I83" s="70"/>
      <c r="J83" s="70"/>
      <c r="K83" s="70"/>
      <c r="L83" s="70"/>
      <c r="M83" s="70"/>
      <c r="N83" s="69"/>
      <c r="O83" s="70"/>
      <c r="P83" s="70"/>
      <c r="Q83" s="72"/>
      <c r="R83" s="2"/>
      <c r="S83" s="3"/>
      <c r="T83" s="3"/>
      <c r="U83" s="3"/>
      <c r="V83" s="3"/>
    </row>
    <row r="84" spans="1:22" ht="17.25" customHeight="1" thickBot="1" x14ac:dyDescent="0.3">
      <c r="A84" s="3"/>
      <c r="B84" s="2"/>
      <c r="C84" s="3"/>
      <c r="D84" s="3"/>
      <c r="E84" s="4"/>
      <c r="F84" s="3"/>
      <c r="G84" s="3"/>
      <c r="H84" s="3"/>
      <c r="I84" s="3"/>
      <c r="J84" s="3"/>
      <c r="K84" s="3"/>
      <c r="L84" s="3"/>
      <c r="M84" s="3"/>
      <c r="N84" s="2"/>
      <c r="O84" s="3"/>
      <c r="P84" s="3"/>
      <c r="Q84" s="3"/>
      <c r="R84" s="2"/>
      <c r="S84" s="3"/>
      <c r="T84" s="3"/>
      <c r="U84" s="3"/>
      <c r="V84" s="3"/>
    </row>
    <row r="85" spans="1:22" ht="34.5" customHeight="1" thickBot="1" x14ac:dyDescent="0.3">
      <c r="A85" s="491">
        <f>+C6</f>
        <v>0</v>
      </c>
      <c r="B85" s="492"/>
      <c r="C85" s="492"/>
      <c r="D85" s="492"/>
      <c r="E85" s="492"/>
      <c r="F85" s="492"/>
      <c r="G85" s="492"/>
      <c r="H85" s="492"/>
      <c r="I85" s="493" t="s">
        <v>26</v>
      </c>
      <c r="J85" s="492"/>
      <c r="K85" s="492"/>
      <c r="L85" s="492"/>
      <c r="M85" s="494">
        <f>+C8</f>
        <v>0</v>
      </c>
      <c r="N85" s="495" t="s">
        <v>69</v>
      </c>
      <c r="O85" s="496"/>
      <c r="P85" s="701" t="str">
        <f>+I10</f>
        <v/>
      </c>
      <c r="Q85" s="702"/>
      <c r="R85" s="2"/>
      <c r="S85" s="3"/>
      <c r="T85" s="3"/>
      <c r="U85" s="3"/>
      <c r="V85" s="3"/>
    </row>
    <row r="86" spans="1:22" x14ac:dyDescent="0.25">
      <c r="A86" s="73"/>
      <c r="B86" s="74"/>
      <c r="C86" s="75"/>
      <c r="D86" s="75"/>
      <c r="E86" s="76"/>
      <c r="F86" s="75"/>
      <c r="G86" s="75"/>
      <c r="H86" s="75"/>
      <c r="I86" s="75"/>
      <c r="J86" s="75"/>
      <c r="K86" s="75"/>
      <c r="L86" s="75"/>
      <c r="M86" s="75"/>
      <c r="N86" s="74"/>
      <c r="O86" s="75"/>
      <c r="P86" s="75"/>
      <c r="Q86" s="77"/>
      <c r="R86" s="2"/>
      <c r="S86" s="3"/>
      <c r="T86" s="3"/>
      <c r="U86" s="3"/>
      <c r="V86" s="3"/>
    </row>
    <row r="87" spans="1:22" x14ac:dyDescent="0.25">
      <c r="A87" s="66"/>
      <c r="B87" s="63"/>
      <c r="C87" s="43"/>
      <c r="D87" s="43"/>
      <c r="E87" s="22"/>
      <c r="F87" s="43"/>
      <c r="G87" s="43"/>
      <c r="H87" s="43"/>
      <c r="I87" s="43"/>
      <c r="J87" s="43"/>
      <c r="K87" s="43"/>
      <c r="L87" s="43"/>
      <c r="M87" s="43"/>
      <c r="N87" s="63"/>
      <c r="O87" s="43"/>
      <c r="P87" s="43"/>
      <c r="Q87" s="67"/>
      <c r="R87" s="2"/>
      <c r="S87" s="3"/>
      <c r="T87" s="3"/>
      <c r="U87" s="3"/>
      <c r="V87" s="3"/>
    </row>
    <row r="88" spans="1:22" x14ac:dyDescent="0.25">
      <c r="A88" s="66"/>
      <c r="B88" s="63"/>
      <c r="C88" s="43"/>
      <c r="D88" s="43"/>
      <c r="E88" s="22"/>
      <c r="F88" s="43"/>
      <c r="G88" s="43"/>
      <c r="H88" s="43"/>
      <c r="I88" s="43"/>
      <c r="J88" s="43"/>
      <c r="K88" s="43"/>
      <c r="L88" s="43"/>
      <c r="M88" s="43"/>
      <c r="N88" s="63"/>
      <c r="O88" s="43"/>
      <c r="P88" s="43"/>
      <c r="Q88" s="67"/>
      <c r="R88" s="2"/>
      <c r="S88" s="3"/>
      <c r="T88" s="3"/>
      <c r="U88" s="3"/>
      <c r="V88" s="3"/>
    </row>
    <row r="89" spans="1:22" x14ac:dyDescent="0.25">
      <c r="A89" s="66"/>
      <c r="B89" s="63"/>
      <c r="C89" s="43"/>
      <c r="D89" s="43"/>
      <c r="E89" s="22"/>
      <c r="F89" s="43"/>
      <c r="G89" s="43"/>
      <c r="H89" s="43"/>
      <c r="I89" s="43"/>
      <c r="J89" s="43"/>
      <c r="K89" s="43"/>
      <c r="L89" s="43"/>
      <c r="M89" s="43"/>
      <c r="N89" s="63"/>
      <c r="O89" s="43"/>
      <c r="P89" s="43"/>
      <c r="Q89" s="67"/>
      <c r="R89" s="2"/>
      <c r="S89" s="3"/>
      <c r="T89" s="3"/>
      <c r="U89" s="3"/>
      <c r="V89" s="3"/>
    </row>
    <row r="90" spans="1:22" x14ac:dyDescent="0.25">
      <c r="A90" s="66"/>
      <c r="B90" s="63"/>
      <c r="C90" s="43"/>
      <c r="D90" s="43"/>
      <c r="E90" s="22"/>
      <c r="F90" s="43"/>
      <c r="G90" s="43"/>
      <c r="H90" s="43"/>
      <c r="I90" s="43"/>
      <c r="J90" s="43"/>
      <c r="K90" s="43"/>
      <c r="L90" s="43"/>
      <c r="M90" s="43"/>
      <c r="N90" s="63"/>
      <c r="O90" s="43"/>
      <c r="P90" s="43"/>
      <c r="Q90" s="67"/>
      <c r="R90" s="2"/>
      <c r="S90" s="3"/>
      <c r="T90" s="3"/>
      <c r="U90" s="3"/>
      <c r="V90" s="3"/>
    </row>
    <row r="91" spans="1:22" x14ac:dyDescent="0.25">
      <c r="A91" s="66"/>
      <c r="B91" s="63"/>
      <c r="C91" s="43"/>
      <c r="D91" s="43"/>
      <c r="E91" s="22"/>
      <c r="F91" s="43"/>
      <c r="G91" s="43"/>
      <c r="H91" s="43"/>
      <c r="I91" s="43"/>
      <c r="J91" s="43"/>
      <c r="K91" s="43"/>
      <c r="L91" s="43"/>
      <c r="M91" s="43"/>
      <c r="N91" s="63"/>
      <c r="O91" s="43"/>
      <c r="P91" s="43"/>
      <c r="Q91" s="67"/>
      <c r="R91" s="2"/>
      <c r="S91" s="3"/>
      <c r="T91" s="3"/>
      <c r="U91" s="3"/>
      <c r="V91" s="3"/>
    </row>
    <row r="92" spans="1:22" x14ac:dyDescent="0.25">
      <c r="A92" s="66"/>
      <c r="B92" s="63"/>
      <c r="C92" s="43"/>
      <c r="D92" s="43"/>
      <c r="E92" s="22"/>
      <c r="F92" s="43"/>
      <c r="G92" s="43"/>
      <c r="H92" s="43"/>
      <c r="I92" s="43"/>
      <c r="J92" s="43"/>
      <c r="K92" s="43"/>
      <c r="L92" s="43"/>
      <c r="M92" s="43"/>
      <c r="N92" s="63"/>
      <c r="O92" s="43"/>
      <c r="P92" s="43"/>
      <c r="Q92" s="67"/>
      <c r="R92" s="2"/>
      <c r="S92" s="3"/>
      <c r="T92" s="3"/>
      <c r="U92" s="3"/>
      <c r="V92" s="3"/>
    </row>
    <row r="93" spans="1:22" x14ac:dyDescent="0.25">
      <c r="A93" s="66"/>
      <c r="B93" s="63"/>
      <c r="C93" s="43"/>
      <c r="D93" s="43"/>
      <c r="E93" s="22"/>
      <c r="F93" s="43"/>
      <c r="G93" s="43"/>
      <c r="H93" s="43"/>
      <c r="I93" s="43"/>
      <c r="J93" s="43"/>
      <c r="K93" s="43"/>
      <c r="L93" s="43"/>
      <c r="M93" s="43"/>
      <c r="N93" s="63"/>
      <c r="O93" s="43"/>
      <c r="P93" s="43"/>
      <c r="Q93" s="67"/>
      <c r="R93" s="2"/>
      <c r="S93" s="3"/>
      <c r="T93" s="3"/>
      <c r="U93" s="3"/>
      <c r="V93" s="3"/>
    </row>
    <row r="94" spans="1:22" x14ac:dyDescent="0.25">
      <c r="A94" s="66"/>
      <c r="B94" s="63"/>
      <c r="C94" s="43"/>
      <c r="D94" s="43"/>
      <c r="E94" s="22"/>
      <c r="F94" s="43"/>
      <c r="G94" s="43"/>
      <c r="H94" s="43"/>
      <c r="I94" s="43"/>
      <c r="J94" s="43"/>
      <c r="K94" s="43"/>
      <c r="L94" s="43"/>
      <c r="M94" s="43"/>
      <c r="N94" s="63"/>
      <c r="O94" s="43"/>
      <c r="P94" s="43"/>
      <c r="Q94" s="67"/>
      <c r="R94" s="2"/>
      <c r="S94" s="3"/>
      <c r="T94" s="3"/>
      <c r="U94" s="3"/>
      <c r="V94" s="3"/>
    </row>
    <row r="95" spans="1:22" x14ac:dyDescent="0.25">
      <c r="A95" s="66"/>
      <c r="B95" s="63"/>
      <c r="C95" s="43"/>
      <c r="D95" s="43"/>
      <c r="E95" s="22"/>
      <c r="F95" s="43"/>
      <c r="G95" s="43"/>
      <c r="H95" s="43"/>
      <c r="I95" s="43"/>
      <c r="J95" s="43"/>
      <c r="K95" s="43"/>
      <c r="L95" s="43"/>
      <c r="M95" s="43"/>
      <c r="N95" s="63"/>
      <c r="O95" s="43"/>
      <c r="P95" s="43"/>
      <c r="Q95" s="67"/>
      <c r="R95" s="2"/>
      <c r="S95" s="3"/>
      <c r="T95" s="3"/>
      <c r="U95" s="3"/>
      <c r="V95" s="3"/>
    </row>
    <row r="96" spans="1:22" x14ac:dyDescent="0.25">
      <c r="A96" s="66"/>
      <c r="B96" s="63"/>
      <c r="C96" s="43"/>
      <c r="D96" s="43"/>
      <c r="E96" s="22"/>
      <c r="F96" s="43"/>
      <c r="G96" s="43"/>
      <c r="H96" s="43"/>
      <c r="I96" s="43"/>
      <c r="J96" s="43"/>
      <c r="K96" s="43"/>
      <c r="L96" s="43"/>
      <c r="M96" s="43"/>
      <c r="N96" s="63"/>
      <c r="O96" s="43"/>
      <c r="P96" s="43"/>
      <c r="Q96" s="67"/>
      <c r="R96" s="2"/>
      <c r="S96" s="3"/>
      <c r="T96" s="3"/>
      <c r="U96" s="3"/>
      <c r="V96" s="3"/>
    </row>
    <row r="97" spans="1:22" x14ac:dyDescent="0.25">
      <c r="A97" s="66"/>
      <c r="B97" s="63"/>
      <c r="C97" s="43"/>
      <c r="D97" s="43"/>
      <c r="E97" s="22"/>
      <c r="F97" s="43"/>
      <c r="G97" s="43"/>
      <c r="H97" s="43"/>
      <c r="I97" s="43"/>
      <c r="J97" s="43"/>
      <c r="K97" s="43"/>
      <c r="L97" s="43"/>
      <c r="M97" s="43"/>
      <c r="N97" s="63"/>
      <c r="O97" s="43"/>
      <c r="P97" s="43"/>
      <c r="Q97" s="67"/>
      <c r="R97" s="2"/>
      <c r="S97" s="3"/>
      <c r="T97" s="3"/>
      <c r="U97" s="3"/>
      <c r="V97" s="3"/>
    </row>
    <row r="98" spans="1:22" x14ac:dyDescent="0.25">
      <c r="A98" s="66"/>
      <c r="B98" s="63"/>
      <c r="C98" s="43"/>
      <c r="D98" s="43"/>
      <c r="E98" s="22"/>
      <c r="F98" s="43"/>
      <c r="G98" s="43"/>
      <c r="H98" s="43"/>
      <c r="I98" s="43"/>
      <c r="J98" s="43"/>
      <c r="K98" s="43"/>
      <c r="L98" s="43"/>
      <c r="M98" s="43"/>
      <c r="N98" s="63"/>
      <c r="O98" s="43"/>
      <c r="P98" s="43"/>
      <c r="Q98" s="67"/>
      <c r="R98" s="2"/>
      <c r="S98" s="3"/>
      <c r="T98" s="3"/>
      <c r="U98" s="3"/>
      <c r="V98" s="3"/>
    </row>
    <row r="99" spans="1:22" x14ac:dyDescent="0.25">
      <c r="A99" s="66"/>
      <c r="B99" s="63"/>
      <c r="C99" s="43"/>
      <c r="D99" s="43"/>
      <c r="E99" s="22"/>
      <c r="F99" s="43"/>
      <c r="G99" s="43"/>
      <c r="H99" s="43"/>
      <c r="I99" s="43"/>
      <c r="J99" s="43"/>
      <c r="K99" s="43"/>
      <c r="L99" s="43"/>
      <c r="M99" s="43"/>
      <c r="N99" s="63"/>
      <c r="O99" s="43"/>
      <c r="P99" s="43"/>
      <c r="Q99" s="67"/>
      <c r="R99" s="2"/>
      <c r="S99" s="3"/>
      <c r="T99" s="3"/>
      <c r="U99" s="3"/>
      <c r="V99" s="3"/>
    </row>
    <row r="100" spans="1:22" x14ac:dyDescent="0.25">
      <c r="A100" s="66"/>
      <c r="B100" s="63"/>
      <c r="C100" s="43"/>
      <c r="D100" s="43"/>
      <c r="E100" s="22"/>
      <c r="F100" s="43"/>
      <c r="G100" s="43"/>
      <c r="H100" s="43"/>
      <c r="I100" s="43"/>
      <c r="J100" s="43"/>
      <c r="K100" s="43"/>
      <c r="L100" s="43"/>
      <c r="M100" s="43"/>
      <c r="N100" s="63"/>
      <c r="O100" s="43"/>
      <c r="P100" s="43"/>
      <c r="Q100" s="67"/>
      <c r="R100" s="2"/>
      <c r="S100" s="3"/>
      <c r="T100" s="3"/>
      <c r="U100" s="3"/>
      <c r="V100" s="3"/>
    </row>
    <row r="101" spans="1:22" x14ac:dyDescent="0.25">
      <c r="A101" s="66"/>
      <c r="B101" s="63"/>
      <c r="C101" s="43"/>
      <c r="D101" s="43"/>
      <c r="E101" s="22"/>
      <c r="F101" s="43"/>
      <c r="G101" s="43"/>
      <c r="H101" s="43"/>
      <c r="I101" s="43"/>
      <c r="J101" s="43"/>
      <c r="K101" s="43"/>
      <c r="L101" s="43"/>
      <c r="M101" s="43"/>
      <c r="N101" s="63"/>
      <c r="O101" s="43"/>
      <c r="P101" s="43"/>
      <c r="Q101" s="67"/>
      <c r="R101" s="2"/>
      <c r="S101" s="3"/>
      <c r="T101" s="3"/>
      <c r="U101" s="3"/>
      <c r="V101" s="3"/>
    </row>
    <row r="102" spans="1:22" x14ac:dyDescent="0.25">
      <c r="A102" s="66"/>
      <c r="B102" s="63"/>
      <c r="C102" s="43"/>
      <c r="D102" s="43"/>
      <c r="E102" s="22"/>
      <c r="F102" s="43"/>
      <c r="G102" s="43"/>
      <c r="H102" s="43"/>
      <c r="I102" s="43"/>
      <c r="J102" s="43"/>
      <c r="K102" s="43"/>
      <c r="L102" s="43"/>
      <c r="M102" s="43"/>
      <c r="N102" s="63"/>
      <c r="O102" s="43"/>
      <c r="P102" s="43"/>
      <c r="Q102" s="67"/>
      <c r="R102" s="2"/>
      <c r="S102" s="3"/>
      <c r="T102" s="3"/>
      <c r="U102" s="3"/>
      <c r="V102" s="3"/>
    </row>
    <row r="103" spans="1:22" x14ac:dyDescent="0.25">
      <c r="A103" s="66"/>
      <c r="B103" s="63"/>
      <c r="C103" s="43"/>
      <c r="D103" s="43"/>
      <c r="E103" s="22"/>
      <c r="F103" s="43"/>
      <c r="G103" s="43"/>
      <c r="H103" s="43"/>
      <c r="I103" s="43"/>
      <c r="J103" s="43"/>
      <c r="K103" s="43"/>
      <c r="L103" s="43"/>
      <c r="M103" s="43"/>
      <c r="N103" s="63"/>
      <c r="O103" s="43"/>
      <c r="P103" s="43"/>
      <c r="Q103" s="67"/>
      <c r="R103" s="2"/>
      <c r="S103" s="3"/>
      <c r="T103" s="3"/>
      <c r="U103" s="3"/>
      <c r="V103" s="3"/>
    </row>
    <row r="104" spans="1:22" x14ac:dyDescent="0.25">
      <c r="A104" s="66"/>
      <c r="B104" s="63"/>
      <c r="C104" s="43"/>
      <c r="D104" s="43"/>
      <c r="E104" s="22"/>
      <c r="F104" s="43"/>
      <c r="G104" s="43"/>
      <c r="H104" s="43"/>
      <c r="I104" s="43"/>
      <c r="J104" s="43"/>
      <c r="K104" s="43"/>
      <c r="L104" s="43"/>
      <c r="M104" s="43"/>
      <c r="N104" s="63"/>
      <c r="O104" s="43"/>
      <c r="P104" s="43"/>
      <c r="Q104" s="67"/>
      <c r="R104" s="2"/>
      <c r="S104" s="3"/>
      <c r="T104" s="3"/>
      <c r="U104" s="3"/>
      <c r="V104" s="3"/>
    </row>
    <row r="105" spans="1:22" x14ac:dyDescent="0.25">
      <c r="A105" s="66"/>
      <c r="B105" s="63"/>
      <c r="C105" s="43"/>
      <c r="D105" s="43"/>
      <c r="E105" s="22"/>
      <c r="F105" s="43"/>
      <c r="G105" s="43"/>
      <c r="H105" s="43"/>
      <c r="I105" s="43"/>
      <c r="J105" s="43"/>
      <c r="K105" s="43"/>
      <c r="L105" s="43"/>
      <c r="M105" s="43"/>
      <c r="N105" s="63"/>
      <c r="O105" s="43"/>
      <c r="P105" s="43"/>
      <c r="Q105" s="67"/>
      <c r="R105" s="2"/>
      <c r="S105" s="3"/>
      <c r="T105" s="3"/>
      <c r="U105" s="3"/>
      <c r="V105" s="3"/>
    </row>
    <row r="106" spans="1:22" x14ac:dyDescent="0.25">
      <c r="A106" s="66"/>
      <c r="B106" s="63"/>
      <c r="C106" s="43"/>
      <c r="D106" s="43"/>
      <c r="E106" s="22"/>
      <c r="F106" s="43"/>
      <c r="G106" s="43"/>
      <c r="H106" s="43"/>
      <c r="I106" s="43"/>
      <c r="J106" s="43"/>
      <c r="K106" s="43"/>
      <c r="L106" s="43"/>
      <c r="M106" s="43"/>
      <c r="N106" s="63"/>
      <c r="O106" s="43"/>
      <c r="P106" s="43"/>
      <c r="Q106" s="67"/>
      <c r="R106" s="2"/>
      <c r="S106" s="3"/>
      <c r="T106" s="3"/>
      <c r="U106" s="3"/>
      <c r="V106" s="3"/>
    </row>
    <row r="107" spans="1:22" x14ac:dyDescent="0.25">
      <c r="A107" s="66"/>
      <c r="B107" s="63"/>
      <c r="C107" s="43"/>
      <c r="D107" s="43"/>
      <c r="E107" s="22"/>
      <c r="F107" s="43"/>
      <c r="G107" s="43"/>
      <c r="H107" s="43"/>
      <c r="I107" s="43"/>
      <c r="J107" s="43"/>
      <c r="K107" s="43"/>
      <c r="L107" s="43"/>
      <c r="M107" s="43"/>
      <c r="N107" s="63"/>
      <c r="O107" s="43"/>
      <c r="P107" s="43"/>
      <c r="Q107" s="67"/>
      <c r="R107" s="2"/>
      <c r="S107" s="3"/>
      <c r="T107" s="3"/>
      <c r="U107" s="3"/>
      <c r="V107" s="3"/>
    </row>
    <row r="108" spans="1:22" x14ac:dyDescent="0.25">
      <c r="A108" s="66"/>
      <c r="B108" s="63"/>
      <c r="C108" s="43"/>
      <c r="D108" s="43"/>
      <c r="E108" s="22"/>
      <c r="F108" s="43"/>
      <c r="G108" s="43"/>
      <c r="H108" s="43"/>
      <c r="I108" s="43"/>
      <c r="J108" s="43"/>
      <c r="K108" s="43"/>
      <c r="L108" s="43"/>
      <c r="M108" s="43"/>
      <c r="N108" s="63"/>
      <c r="O108" s="43"/>
      <c r="P108" s="43"/>
      <c r="Q108" s="67"/>
      <c r="R108" s="2"/>
      <c r="S108" s="3"/>
      <c r="T108" s="3"/>
      <c r="U108" s="3"/>
      <c r="V108" s="3"/>
    </row>
    <row r="109" spans="1:22" x14ac:dyDescent="0.25">
      <c r="A109" s="66"/>
      <c r="B109" s="63"/>
      <c r="C109" s="43"/>
      <c r="D109" s="43"/>
      <c r="E109" s="22"/>
      <c r="F109" s="43"/>
      <c r="G109" s="43"/>
      <c r="H109" s="43"/>
      <c r="I109" s="43"/>
      <c r="J109" s="43"/>
      <c r="K109" s="43"/>
      <c r="L109" s="43"/>
      <c r="M109" s="697" t="s">
        <v>51</v>
      </c>
      <c r="N109" s="697"/>
      <c r="O109" s="697"/>
      <c r="P109" s="697"/>
      <c r="Q109" s="698"/>
      <c r="R109" s="2"/>
      <c r="S109" s="3"/>
      <c r="T109" s="3"/>
      <c r="U109" s="3"/>
      <c r="V109" s="3"/>
    </row>
    <row r="110" spans="1:22" x14ac:dyDescent="0.25">
      <c r="A110" s="66"/>
      <c r="B110" s="63"/>
      <c r="C110" s="43"/>
      <c r="D110" s="43"/>
      <c r="E110" s="22"/>
      <c r="F110" s="43"/>
      <c r="G110" s="43"/>
      <c r="H110" s="43"/>
      <c r="I110" s="43"/>
      <c r="J110" s="43"/>
      <c r="K110" s="43"/>
      <c r="M110" s="697"/>
      <c r="N110" s="697"/>
      <c r="O110" s="697"/>
      <c r="P110" s="697"/>
      <c r="Q110" s="698"/>
      <c r="R110" s="2"/>
      <c r="S110" s="3"/>
      <c r="T110" s="3"/>
      <c r="U110" s="3"/>
      <c r="V110" s="3"/>
    </row>
    <row r="111" spans="1:22" x14ac:dyDescent="0.25">
      <c r="A111" s="68"/>
      <c r="B111" s="69"/>
      <c r="C111" s="70"/>
      <c r="D111" s="70"/>
      <c r="E111" s="71"/>
      <c r="F111" s="70"/>
      <c r="G111" s="70"/>
      <c r="H111" s="70"/>
      <c r="I111" s="70"/>
      <c r="J111" s="70"/>
      <c r="K111" s="70"/>
      <c r="L111" s="70"/>
      <c r="M111" s="70"/>
      <c r="N111" s="69"/>
      <c r="O111" s="70"/>
      <c r="P111" s="70"/>
      <c r="Q111" s="72"/>
      <c r="R111" s="2"/>
      <c r="S111" s="3"/>
      <c r="T111" s="3"/>
      <c r="U111" s="3"/>
      <c r="V111" s="3"/>
    </row>
    <row r="112" spans="1:22" x14ac:dyDescent="0.25">
      <c r="A112" s="3"/>
      <c r="B112" s="2"/>
      <c r="C112" s="3"/>
      <c r="D112" s="3"/>
      <c r="E112" s="4"/>
      <c r="F112" s="3"/>
      <c r="G112" s="3"/>
      <c r="H112" s="3"/>
      <c r="I112" s="3"/>
      <c r="J112" s="3"/>
      <c r="K112" s="3"/>
      <c r="L112" s="3"/>
      <c r="M112" s="3"/>
      <c r="N112" s="2"/>
      <c r="O112" s="3"/>
      <c r="P112" s="3"/>
      <c r="Q112" s="3"/>
      <c r="R112" s="2"/>
      <c r="S112" s="3"/>
      <c r="T112" s="3"/>
      <c r="U112" s="3"/>
      <c r="V112" s="3"/>
    </row>
    <row r="113" spans="1:22" x14ac:dyDescent="0.25">
      <c r="A113" s="3"/>
      <c r="B113" s="2"/>
      <c r="C113" s="3"/>
      <c r="D113" s="3"/>
      <c r="E113" s="4"/>
      <c r="F113" s="3"/>
      <c r="G113" s="3"/>
      <c r="H113" s="3"/>
      <c r="I113" s="3"/>
      <c r="J113" s="3"/>
      <c r="K113" s="3"/>
      <c r="L113" s="3"/>
      <c r="M113" s="3"/>
      <c r="N113" s="2"/>
      <c r="O113" s="3"/>
      <c r="P113" s="3"/>
      <c r="Q113" s="3"/>
      <c r="R113" s="2"/>
      <c r="S113" s="3"/>
      <c r="T113" s="3"/>
      <c r="U113" s="3"/>
      <c r="V113" s="3"/>
    </row>
    <row r="114" spans="1:22" ht="18.75" x14ac:dyDescent="0.3">
      <c r="A114" s="15" t="s">
        <v>141</v>
      </c>
      <c r="C114" s="3"/>
      <c r="D114" s="3"/>
      <c r="E114" s="4"/>
      <c r="F114" s="3"/>
      <c r="G114" s="3"/>
      <c r="H114" s="3"/>
      <c r="I114" s="3"/>
      <c r="J114" s="3"/>
      <c r="K114" s="3"/>
      <c r="L114" s="3"/>
      <c r="M114" s="3"/>
      <c r="N114" s="2"/>
      <c r="O114" s="3"/>
      <c r="P114" s="3"/>
      <c r="Q114" s="3"/>
      <c r="R114" s="2"/>
      <c r="S114" s="3"/>
      <c r="T114" s="3"/>
      <c r="U114" s="3"/>
      <c r="V114" s="3"/>
    </row>
    <row r="115" spans="1:22" s="25" customFormat="1" x14ac:dyDescent="0.25">
      <c r="A115" s="16" t="s">
        <v>66</v>
      </c>
      <c r="B115" s="17"/>
      <c r="C115" s="18"/>
      <c r="D115" s="19"/>
      <c r="E115" s="20"/>
      <c r="F115" s="21"/>
      <c r="G115" s="18"/>
      <c r="H115" s="22"/>
      <c r="I115" s="23"/>
      <c r="J115" s="21"/>
      <c r="K115" s="18"/>
      <c r="L115" s="24"/>
      <c r="M115" s="23"/>
      <c r="N115" s="21"/>
      <c r="O115" s="18"/>
      <c r="P115" s="24"/>
      <c r="Q115" s="23"/>
      <c r="R115" s="21"/>
      <c r="S115" s="18"/>
      <c r="T115" s="19"/>
      <c r="U115" s="19"/>
      <c r="V115" s="19"/>
    </row>
    <row r="116" spans="1:22" x14ac:dyDescent="0.25">
      <c r="A116" s="3"/>
      <c r="B116" s="2"/>
      <c r="C116" s="3"/>
      <c r="D116" s="3"/>
      <c r="E116" s="4"/>
      <c r="F116" s="3"/>
      <c r="G116" s="3"/>
      <c r="H116" s="3"/>
      <c r="I116" s="3"/>
      <c r="J116" s="3"/>
      <c r="K116" s="3"/>
      <c r="L116" s="3"/>
      <c r="M116" s="3"/>
      <c r="N116" s="2"/>
      <c r="O116" s="3"/>
      <c r="P116" s="3"/>
      <c r="Q116" s="3"/>
      <c r="R116" s="2"/>
      <c r="S116" s="3"/>
      <c r="T116" s="3"/>
      <c r="U116" s="3"/>
      <c r="V116" s="3"/>
    </row>
    <row r="117" spans="1:22" x14ac:dyDescent="0.25">
      <c r="A117" s="3"/>
      <c r="B117" s="611" t="s">
        <v>54</v>
      </c>
      <c r="C117" s="612"/>
      <c r="D117" s="3"/>
      <c r="E117" s="611" t="s">
        <v>15</v>
      </c>
      <c r="F117" s="624"/>
      <c r="G117" s="624"/>
      <c r="H117" s="624"/>
      <c r="I117" s="612"/>
      <c r="J117" s="3"/>
      <c r="K117" s="611" t="s">
        <v>16</v>
      </c>
      <c r="L117" s="624"/>
      <c r="M117" s="624"/>
      <c r="N117" s="624"/>
      <c r="O117" s="612"/>
      <c r="P117" s="3"/>
      <c r="Q117" s="703" t="s">
        <v>59</v>
      </c>
      <c r="R117" s="31"/>
      <c r="S117" s="2"/>
      <c r="T117" s="611" t="s">
        <v>22</v>
      </c>
      <c r="U117" s="612"/>
      <c r="V117" s="32"/>
    </row>
    <row r="118" spans="1:22" s="13" customFormat="1" ht="29.25" customHeight="1" x14ac:dyDescent="0.25">
      <c r="A118" s="11"/>
      <c r="B118" s="194">
        <f>+C8</f>
        <v>0</v>
      </c>
      <c r="C118" s="191" t="s">
        <v>30</v>
      </c>
      <c r="D118" s="11"/>
      <c r="E118" s="194">
        <f>+C8</f>
        <v>0</v>
      </c>
      <c r="F118" s="191" t="s">
        <v>46</v>
      </c>
      <c r="G118" s="191" t="s">
        <v>14</v>
      </c>
      <c r="H118" s="191" t="s">
        <v>174</v>
      </c>
      <c r="I118" s="35" t="s">
        <v>13</v>
      </c>
      <c r="J118" s="11"/>
      <c r="K118" s="194">
        <f>+C8</f>
        <v>0</v>
      </c>
      <c r="L118" s="191" t="s">
        <v>46</v>
      </c>
      <c r="M118" s="191" t="s">
        <v>14</v>
      </c>
      <c r="N118" s="191" t="s">
        <v>174</v>
      </c>
      <c r="O118" s="35" t="s">
        <v>13</v>
      </c>
      <c r="P118" s="11"/>
      <c r="Q118" s="704"/>
      <c r="R118" s="191" t="s">
        <v>174</v>
      </c>
      <c r="S118" s="11"/>
      <c r="T118" s="193" t="s">
        <v>12</v>
      </c>
      <c r="U118" s="191" t="s">
        <v>21</v>
      </c>
      <c r="V118" s="32"/>
    </row>
    <row r="119" spans="1:22" s="13" customFormat="1" x14ac:dyDescent="0.25">
      <c r="A119" s="11"/>
      <c r="B119" s="94" t="s">
        <v>0</v>
      </c>
      <c r="C119" s="95" t="str">
        <f>IF(ISBLANK('3-Monthly Input'!C13),"",'3-Monthly Input'!C13)</f>
        <v/>
      </c>
      <c r="D119" s="11"/>
      <c r="E119" s="94" t="s">
        <v>149</v>
      </c>
      <c r="F119" s="96" t="e">
        <f t="shared" ref="F119:F128" si="0">IF(+C119="",NA(),C119)</f>
        <v>#N/A</v>
      </c>
      <c r="G119" s="41" t="e">
        <f>+G138</f>
        <v>#DIV/0!</v>
      </c>
      <c r="H119" s="41" t="e">
        <f>+G119</f>
        <v>#DIV/0!</v>
      </c>
      <c r="I119" s="93" t="e">
        <f>IF(C119="",NA(),ROUND(SUM(C$119:C119)/H119,-2))</f>
        <v>#N/A</v>
      </c>
      <c r="J119" s="11"/>
      <c r="K119" s="94" t="s">
        <v>0</v>
      </c>
      <c r="L119" s="96" t="e">
        <f t="shared" ref="L119:L130" si="1">IF(C119="",NA(),C119)</f>
        <v>#N/A</v>
      </c>
      <c r="M119" s="41" t="e">
        <f>+C138</f>
        <v>#DIV/0!</v>
      </c>
      <c r="N119" s="41" t="e">
        <f>+M119</f>
        <v>#DIV/0!</v>
      </c>
      <c r="O119" s="93" t="e">
        <f>IF(C119="",NA(),ROUND(SUM(C$119:C119)/N119,-2))</f>
        <v>#N/A</v>
      </c>
      <c r="P119" s="11"/>
      <c r="Q119" s="93" t="e">
        <f t="shared" ref="Q119:Q130" si="2">AVERAGE(I119,O119)</f>
        <v>#N/A</v>
      </c>
      <c r="R119" s="41" t="e">
        <f>(H119+N119)/2</f>
        <v>#DIV/0!</v>
      </c>
      <c r="S119" s="12"/>
      <c r="T119" s="94">
        <f>+Q137</f>
        <v>-4</v>
      </c>
      <c r="U119" s="93">
        <f>+R150</f>
        <v>0</v>
      </c>
      <c r="V119" s="97"/>
    </row>
    <row r="120" spans="1:22" s="13" customFormat="1" x14ac:dyDescent="0.25">
      <c r="A120" s="11"/>
      <c r="B120" s="94" t="s">
        <v>1</v>
      </c>
      <c r="C120" s="95" t="str">
        <f>IF(ISBLANK('3-Monthly Input'!C14),"",'3-Monthly Input'!C14)</f>
        <v/>
      </c>
      <c r="D120" s="11"/>
      <c r="E120" s="94" t="s">
        <v>150</v>
      </c>
      <c r="F120" s="96" t="e">
        <f t="shared" si="0"/>
        <v>#N/A</v>
      </c>
      <c r="G120" s="41" t="e">
        <f t="shared" ref="G120:G130" si="3">+G139</f>
        <v>#DIV/0!</v>
      </c>
      <c r="H120" s="41" t="e">
        <f>+G120+H119</f>
        <v>#DIV/0!</v>
      </c>
      <c r="I120" s="93" t="e">
        <f>IF(C120="",NA(),ROUND(SUM(C$119:C120)/H120,-2))</f>
        <v>#N/A</v>
      </c>
      <c r="J120" s="11"/>
      <c r="K120" s="94" t="s">
        <v>1</v>
      </c>
      <c r="L120" s="96" t="e">
        <f t="shared" si="1"/>
        <v>#N/A</v>
      </c>
      <c r="M120" s="41" t="e">
        <f t="shared" ref="M120:M130" si="4">+C139</f>
        <v>#DIV/0!</v>
      </c>
      <c r="N120" s="41" t="e">
        <f>+M120+N119</f>
        <v>#DIV/0!</v>
      </c>
      <c r="O120" s="93" t="e">
        <f>IF(C120="",NA(),ROUND(SUM(C$119:C120)/N120,-2))</f>
        <v>#N/A</v>
      </c>
      <c r="P120" s="11"/>
      <c r="Q120" s="93" t="e">
        <f t="shared" si="2"/>
        <v>#N/A</v>
      </c>
      <c r="R120" s="41" t="e">
        <f t="shared" ref="R120:R130" si="5">(H120+N120)/2</f>
        <v>#DIV/0!</v>
      </c>
      <c r="S120" s="12"/>
      <c r="T120" s="94">
        <f>+M137</f>
        <v>-3</v>
      </c>
      <c r="U120" s="93">
        <f>+N150</f>
        <v>0</v>
      </c>
      <c r="V120" s="97"/>
    </row>
    <row r="121" spans="1:22" s="13" customFormat="1" x14ac:dyDescent="0.25">
      <c r="A121" s="11"/>
      <c r="B121" s="94" t="s">
        <v>2</v>
      </c>
      <c r="C121" s="95" t="str">
        <f>IF(ISBLANK('3-Monthly Input'!C15),"",'3-Monthly Input'!C15)</f>
        <v/>
      </c>
      <c r="D121" s="11"/>
      <c r="E121" s="94" t="s">
        <v>151</v>
      </c>
      <c r="F121" s="96" t="e">
        <f t="shared" si="0"/>
        <v>#N/A</v>
      </c>
      <c r="G121" s="41" t="e">
        <f t="shared" si="3"/>
        <v>#DIV/0!</v>
      </c>
      <c r="H121" s="41" t="e">
        <f t="shared" ref="H121:H130" si="6">+G121+H120</f>
        <v>#DIV/0!</v>
      </c>
      <c r="I121" s="93" t="e">
        <f>IF(C121="",NA(),ROUND(SUM(C$119:C121)/H121,-2))</f>
        <v>#N/A</v>
      </c>
      <c r="J121" s="11"/>
      <c r="K121" s="94" t="s">
        <v>2</v>
      </c>
      <c r="L121" s="96" t="e">
        <f t="shared" si="1"/>
        <v>#N/A</v>
      </c>
      <c r="M121" s="41" t="e">
        <f t="shared" si="4"/>
        <v>#DIV/0!</v>
      </c>
      <c r="N121" s="41" t="e">
        <f t="shared" ref="N121:N130" si="7">+M121+N120</f>
        <v>#DIV/0!</v>
      </c>
      <c r="O121" s="93" t="e">
        <f>IF(C121="",NA(),ROUND(SUM(C$119:C121)/N121,-2))</f>
        <v>#N/A</v>
      </c>
      <c r="P121" s="11"/>
      <c r="Q121" s="93" t="e">
        <f t="shared" si="2"/>
        <v>#N/A</v>
      </c>
      <c r="R121" s="41" t="e">
        <f t="shared" si="5"/>
        <v>#DIV/0!</v>
      </c>
      <c r="S121" s="12"/>
      <c r="T121" s="94">
        <f>+I137</f>
        <v>-2</v>
      </c>
      <c r="U121" s="93">
        <f>+J150</f>
        <v>0</v>
      </c>
      <c r="V121" s="97"/>
    </row>
    <row r="122" spans="1:22" s="13" customFormat="1" x14ac:dyDescent="0.25">
      <c r="A122" s="11"/>
      <c r="B122" s="94" t="s">
        <v>3</v>
      </c>
      <c r="C122" s="95" t="str">
        <f>IF(ISBLANK('3-Monthly Input'!C16),"",'3-Monthly Input'!C16)</f>
        <v/>
      </c>
      <c r="D122" s="11"/>
      <c r="E122" s="94" t="s">
        <v>152</v>
      </c>
      <c r="F122" s="96" t="e">
        <f t="shared" si="0"/>
        <v>#N/A</v>
      </c>
      <c r="G122" s="41" t="e">
        <f t="shared" si="3"/>
        <v>#DIV/0!</v>
      </c>
      <c r="H122" s="41" t="e">
        <f t="shared" si="6"/>
        <v>#DIV/0!</v>
      </c>
      <c r="I122" s="93" t="e">
        <f>IF(C122="",NA(),ROUND(SUM(C$119:C122)/H122,-2))</f>
        <v>#N/A</v>
      </c>
      <c r="J122" s="11"/>
      <c r="K122" s="94" t="s">
        <v>3</v>
      </c>
      <c r="L122" s="96" t="e">
        <f t="shared" si="1"/>
        <v>#N/A</v>
      </c>
      <c r="M122" s="41" t="e">
        <f t="shared" si="4"/>
        <v>#DIV/0!</v>
      </c>
      <c r="N122" s="41" t="e">
        <f t="shared" si="7"/>
        <v>#DIV/0!</v>
      </c>
      <c r="O122" s="93" t="e">
        <f>IF(C122="",NA(),ROUND(SUM(C$119:C122)/N122,-2))</f>
        <v>#N/A</v>
      </c>
      <c r="P122" s="11"/>
      <c r="Q122" s="93" t="e">
        <f t="shared" si="2"/>
        <v>#N/A</v>
      </c>
      <c r="R122" s="41" t="e">
        <f t="shared" si="5"/>
        <v>#DIV/0!</v>
      </c>
      <c r="S122" s="12"/>
      <c r="T122" s="94">
        <f>+E137</f>
        <v>-1</v>
      </c>
      <c r="U122" s="93">
        <f>+F150</f>
        <v>0</v>
      </c>
      <c r="V122" s="97"/>
    </row>
    <row r="123" spans="1:22" s="13" customFormat="1" x14ac:dyDescent="0.25">
      <c r="A123" s="11"/>
      <c r="B123" s="94" t="s">
        <v>4</v>
      </c>
      <c r="C123" s="95" t="str">
        <f>IF(ISBLANK('3-Monthly Input'!C17),"",'3-Monthly Input'!C17)</f>
        <v/>
      </c>
      <c r="D123" s="11"/>
      <c r="E123" s="94" t="s">
        <v>4</v>
      </c>
      <c r="F123" s="96" t="e">
        <f t="shared" si="0"/>
        <v>#N/A</v>
      </c>
      <c r="G123" s="41" t="e">
        <f t="shared" si="3"/>
        <v>#DIV/0!</v>
      </c>
      <c r="H123" s="41" t="e">
        <f t="shared" si="6"/>
        <v>#DIV/0!</v>
      </c>
      <c r="I123" s="93" t="e">
        <f>IF(C123="",NA(),ROUND(SUM(C$119:C123)/H123,-2))</f>
        <v>#N/A</v>
      </c>
      <c r="J123" s="11"/>
      <c r="K123" s="94" t="s">
        <v>4</v>
      </c>
      <c r="L123" s="96" t="e">
        <f t="shared" si="1"/>
        <v>#N/A</v>
      </c>
      <c r="M123" s="41" t="e">
        <f t="shared" si="4"/>
        <v>#DIV/0!</v>
      </c>
      <c r="N123" s="41" t="e">
        <f t="shared" si="7"/>
        <v>#DIV/0!</v>
      </c>
      <c r="O123" s="93" t="e">
        <f>IF(C123="",NA(),ROUND(SUM(C$119:C123)/N123,-2))</f>
        <v>#N/A</v>
      </c>
      <c r="P123" s="11"/>
      <c r="Q123" s="93" t="e">
        <f t="shared" si="2"/>
        <v>#N/A</v>
      </c>
      <c r="R123" s="41" t="e">
        <f t="shared" si="5"/>
        <v>#DIV/0!</v>
      </c>
      <c r="S123" s="12"/>
      <c r="T123" s="94">
        <f>+C8</f>
        <v>0</v>
      </c>
      <c r="U123" s="93" t="e">
        <f>+Q131</f>
        <v>#N/A</v>
      </c>
      <c r="V123" s="9" t="s">
        <v>20</v>
      </c>
    </row>
    <row r="124" spans="1:22" x14ac:dyDescent="0.25">
      <c r="A124" s="3"/>
      <c r="B124" s="94" t="s">
        <v>5</v>
      </c>
      <c r="C124" s="95" t="str">
        <f>IF(ISBLANK('3-Monthly Input'!C18),"",'3-Monthly Input'!C18)</f>
        <v/>
      </c>
      <c r="D124" s="11"/>
      <c r="E124" s="94" t="s">
        <v>153</v>
      </c>
      <c r="F124" s="96" t="e">
        <f t="shared" si="0"/>
        <v>#N/A</v>
      </c>
      <c r="G124" s="41" t="e">
        <f t="shared" si="3"/>
        <v>#DIV/0!</v>
      </c>
      <c r="H124" s="41" t="e">
        <f t="shared" si="6"/>
        <v>#DIV/0!</v>
      </c>
      <c r="I124" s="93" t="e">
        <f>IF(C124="",NA(),ROUND(SUM(C$119:C124)/H124,-2))</f>
        <v>#N/A</v>
      </c>
      <c r="J124" s="11"/>
      <c r="K124" s="94" t="s">
        <v>5</v>
      </c>
      <c r="L124" s="96" t="e">
        <f t="shared" si="1"/>
        <v>#N/A</v>
      </c>
      <c r="M124" s="41" t="e">
        <f t="shared" si="4"/>
        <v>#DIV/0!</v>
      </c>
      <c r="N124" s="41" t="e">
        <f t="shared" si="7"/>
        <v>#DIV/0!</v>
      </c>
      <c r="O124" s="93" t="e">
        <f>IF(C124="",NA(),ROUND(SUM(C$119:C124)/N124,-2))</f>
        <v>#N/A</v>
      </c>
      <c r="P124" s="11"/>
      <c r="Q124" s="93" t="e">
        <f t="shared" si="2"/>
        <v>#N/A</v>
      </c>
      <c r="R124" s="41" t="e">
        <f t="shared" si="5"/>
        <v>#DIV/0!</v>
      </c>
      <c r="S124" s="2"/>
      <c r="T124" s="3"/>
      <c r="U124" s="3"/>
      <c r="V124" s="43"/>
    </row>
    <row r="125" spans="1:22" ht="15" customHeight="1" x14ac:dyDescent="0.25">
      <c r="A125" s="3"/>
      <c r="B125" s="94" t="s">
        <v>6</v>
      </c>
      <c r="C125" s="95" t="str">
        <f>IF(ISBLANK('3-Monthly Input'!C19),"",'3-Monthly Input'!C19)</f>
        <v/>
      </c>
      <c r="D125" s="11"/>
      <c r="E125" s="94" t="s">
        <v>154</v>
      </c>
      <c r="F125" s="96" t="e">
        <f t="shared" si="0"/>
        <v>#N/A</v>
      </c>
      <c r="G125" s="41" t="e">
        <f t="shared" si="3"/>
        <v>#DIV/0!</v>
      </c>
      <c r="H125" s="41" t="e">
        <f t="shared" si="6"/>
        <v>#DIV/0!</v>
      </c>
      <c r="I125" s="93" t="e">
        <f>IF(C125="",NA(),ROUND(SUM(C$119:C125)/H125,-2))</f>
        <v>#N/A</v>
      </c>
      <c r="J125" s="11"/>
      <c r="K125" s="94" t="s">
        <v>6</v>
      </c>
      <c r="L125" s="96" t="e">
        <f t="shared" si="1"/>
        <v>#N/A</v>
      </c>
      <c r="M125" s="41" t="e">
        <f t="shared" si="4"/>
        <v>#DIV/0!</v>
      </c>
      <c r="N125" s="41" t="e">
        <f t="shared" si="7"/>
        <v>#DIV/0!</v>
      </c>
      <c r="O125" s="93" t="e">
        <f>IF(C125="",NA(),ROUND(SUM(C$119:C125)/N125,-2))</f>
        <v>#N/A</v>
      </c>
      <c r="P125" s="11"/>
      <c r="Q125" s="93" t="e">
        <f t="shared" si="2"/>
        <v>#N/A</v>
      </c>
      <c r="R125" s="41" t="e">
        <f t="shared" si="5"/>
        <v>#DIV/0!</v>
      </c>
      <c r="S125" s="2"/>
      <c r="T125" s="694" t="s">
        <v>49</v>
      </c>
      <c r="U125" s="694"/>
      <c r="V125" s="3"/>
    </row>
    <row r="126" spans="1:22" x14ac:dyDescent="0.25">
      <c r="A126" s="3"/>
      <c r="B126" s="94" t="s">
        <v>7</v>
      </c>
      <c r="C126" s="95" t="str">
        <f>IF(ISBLANK('3-Monthly Input'!C20),"",'3-Monthly Input'!C20)</f>
        <v/>
      </c>
      <c r="D126" s="11"/>
      <c r="E126" s="94" t="s">
        <v>155</v>
      </c>
      <c r="F126" s="96" t="e">
        <f t="shared" si="0"/>
        <v>#N/A</v>
      </c>
      <c r="G126" s="41" t="e">
        <f t="shared" si="3"/>
        <v>#DIV/0!</v>
      </c>
      <c r="H126" s="41" t="e">
        <f t="shared" si="6"/>
        <v>#DIV/0!</v>
      </c>
      <c r="I126" s="93" t="e">
        <f>IF(C126="",NA(),ROUND(SUM(C$119:C126)/H126,-2))</f>
        <v>#N/A</v>
      </c>
      <c r="J126" s="11"/>
      <c r="K126" s="94" t="s">
        <v>7</v>
      </c>
      <c r="L126" s="96" t="e">
        <f t="shared" si="1"/>
        <v>#N/A</v>
      </c>
      <c r="M126" s="41" t="e">
        <f t="shared" si="4"/>
        <v>#DIV/0!</v>
      </c>
      <c r="N126" s="41" t="e">
        <f t="shared" si="7"/>
        <v>#DIV/0!</v>
      </c>
      <c r="O126" s="93" t="e">
        <f>IF(C126="",NA(),ROUND(SUM(C$119:C126)/N126,-2))</f>
        <v>#N/A</v>
      </c>
      <c r="P126" s="11"/>
      <c r="Q126" s="93" t="e">
        <f t="shared" si="2"/>
        <v>#N/A</v>
      </c>
      <c r="R126" s="41" t="e">
        <f t="shared" si="5"/>
        <v>#DIV/0!</v>
      </c>
      <c r="S126" s="2"/>
      <c r="T126" s="694"/>
      <c r="U126" s="694"/>
      <c r="V126" s="43"/>
    </row>
    <row r="127" spans="1:22" ht="15" customHeight="1" x14ac:dyDescent="0.25">
      <c r="A127" s="3"/>
      <c r="B127" s="94" t="s">
        <v>8</v>
      </c>
      <c r="C127" s="95" t="str">
        <f>IF(ISBLANK('3-Monthly Input'!C21),"",'3-Monthly Input'!C21)</f>
        <v/>
      </c>
      <c r="D127" s="11"/>
      <c r="E127" s="94" t="s">
        <v>156</v>
      </c>
      <c r="F127" s="96" t="e">
        <f t="shared" si="0"/>
        <v>#N/A</v>
      </c>
      <c r="G127" s="41" t="e">
        <f t="shared" si="3"/>
        <v>#DIV/0!</v>
      </c>
      <c r="H127" s="41" t="e">
        <f t="shared" si="6"/>
        <v>#DIV/0!</v>
      </c>
      <c r="I127" s="93" t="e">
        <f>IF(C127="",NA(),ROUND(SUM(C$119:C127)/H127,-2))</f>
        <v>#N/A</v>
      </c>
      <c r="J127" s="11"/>
      <c r="K127" s="94" t="s">
        <v>8</v>
      </c>
      <c r="L127" s="96" t="e">
        <f t="shared" si="1"/>
        <v>#N/A</v>
      </c>
      <c r="M127" s="41" t="e">
        <f t="shared" si="4"/>
        <v>#DIV/0!</v>
      </c>
      <c r="N127" s="41" t="e">
        <f t="shared" si="7"/>
        <v>#DIV/0!</v>
      </c>
      <c r="O127" s="93" t="e">
        <f>IF(C127="",NA(),ROUND(SUM(C$119:C127)/N127,-2))</f>
        <v>#N/A</v>
      </c>
      <c r="P127" s="11"/>
      <c r="Q127" s="93" t="e">
        <f t="shared" si="2"/>
        <v>#N/A</v>
      </c>
      <c r="R127" s="41" t="e">
        <f t="shared" si="5"/>
        <v>#DIV/0!</v>
      </c>
      <c r="S127" s="2"/>
      <c r="T127" s="694"/>
      <c r="U127" s="694"/>
      <c r="V127" s="43"/>
    </row>
    <row r="128" spans="1:22" x14ac:dyDescent="0.25">
      <c r="A128" s="3"/>
      <c r="B128" s="94" t="s">
        <v>9</v>
      </c>
      <c r="C128" s="95" t="str">
        <f>IF(ISBLANK('3-Monthly Input'!C22),"",'3-Monthly Input'!C22)</f>
        <v/>
      </c>
      <c r="D128" s="11"/>
      <c r="E128" s="94" t="s">
        <v>157</v>
      </c>
      <c r="F128" s="96" t="e">
        <f t="shared" si="0"/>
        <v>#N/A</v>
      </c>
      <c r="G128" s="41" t="e">
        <f t="shared" si="3"/>
        <v>#DIV/0!</v>
      </c>
      <c r="H128" s="41" t="e">
        <f t="shared" si="6"/>
        <v>#DIV/0!</v>
      </c>
      <c r="I128" s="93" t="e">
        <f>IF(C128="",NA(),ROUND(SUM(C$119:C128)/H128,-2))</f>
        <v>#N/A</v>
      </c>
      <c r="J128" s="11"/>
      <c r="K128" s="94" t="s">
        <v>9</v>
      </c>
      <c r="L128" s="96" t="e">
        <f t="shared" si="1"/>
        <v>#N/A</v>
      </c>
      <c r="M128" s="41" t="e">
        <f t="shared" si="4"/>
        <v>#DIV/0!</v>
      </c>
      <c r="N128" s="41" t="e">
        <f t="shared" si="7"/>
        <v>#DIV/0!</v>
      </c>
      <c r="O128" s="93" t="e">
        <f>IF(C128="",NA(),ROUND(SUM(C$119:C128)/N128,-2))</f>
        <v>#N/A</v>
      </c>
      <c r="P128" s="11"/>
      <c r="Q128" s="93" t="e">
        <f t="shared" si="2"/>
        <v>#N/A</v>
      </c>
      <c r="R128" s="41" t="e">
        <f t="shared" si="5"/>
        <v>#DIV/0!</v>
      </c>
      <c r="S128" s="2"/>
      <c r="T128" s="694"/>
      <c r="U128" s="694"/>
      <c r="V128" s="43"/>
    </row>
    <row r="129" spans="1:22" x14ac:dyDescent="0.25">
      <c r="A129" s="3"/>
      <c r="B129" s="94" t="s">
        <v>10</v>
      </c>
      <c r="C129" s="95" t="str">
        <f>IF(ISBLANK('3-Monthly Input'!C23),"",'3-Monthly Input'!C23)</f>
        <v/>
      </c>
      <c r="D129" s="11"/>
      <c r="E129" s="94" t="s">
        <v>158</v>
      </c>
      <c r="F129" s="96" t="e">
        <f>IF(+C129="",NA(),C129)</f>
        <v>#N/A</v>
      </c>
      <c r="G129" s="41" t="e">
        <f t="shared" si="3"/>
        <v>#DIV/0!</v>
      </c>
      <c r="H129" s="41" t="e">
        <f t="shared" si="6"/>
        <v>#DIV/0!</v>
      </c>
      <c r="I129" s="93" t="e">
        <f>IF(C129="",NA(),ROUND(SUM(C$119:C129)/H129,-2))</f>
        <v>#N/A</v>
      </c>
      <c r="J129" s="11"/>
      <c r="K129" s="94" t="s">
        <v>10</v>
      </c>
      <c r="L129" s="96" t="e">
        <f t="shared" si="1"/>
        <v>#N/A</v>
      </c>
      <c r="M129" s="41" t="e">
        <f t="shared" si="4"/>
        <v>#DIV/0!</v>
      </c>
      <c r="N129" s="41" t="e">
        <f t="shared" si="7"/>
        <v>#DIV/0!</v>
      </c>
      <c r="O129" s="93" t="e">
        <f>IF(C129="",NA(),ROUND(SUM(C$119:C129)/N129,-2))</f>
        <v>#N/A</v>
      </c>
      <c r="P129" s="11"/>
      <c r="Q129" s="93" t="e">
        <f t="shared" si="2"/>
        <v>#N/A</v>
      </c>
      <c r="R129" s="41" t="e">
        <f t="shared" si="5"/>
        <v>#DIV/0!</v>
      </c>
      <c r="S129" s="2"/>
      <c r="T129" s="44"/>
      <c r="U129" s="44"/>
      <c r="V129" s="43"/>
    </row>
    <row r="130" spans="1:22" x14ac:dyDescent="0.25">
      <c r="A130" s="3"/>
      <c r="B130" s="94" t="s">
        <v>11</v>
      </c>
      <c r="C130" s="95" t="str">
        <f>IF(ISBLANK('3-Monthly Input'!C24),"",'3-Monthly Input'!C24)</f>
        <v/>
      </c>
      <c r="D130" s="11"/>
      <c r="E130" s="94" t="s">
        <v>159</v>
      </c>
      <c r="F130" s="96" t="e">
        <f>IF(+C130="",NA(),C130)</f>
        <v>#N/A</v>
      </c>
      <c r="G130" s="41" t="e">
        <f t="shared" si="3"/>
        <v>#DIV/0!</v>
      </c>
      <c r="H130" s="41" t="e">
        <f t="shared" si="6"/>
        <v>#DIV/0!</v>
      </c>
      <c r="I130" s="93" t="e">
        <f>IF(C130="",NA(),ROUND(SUM(C$119:C130)/H130,-2))</f>
        <v>#N/A</v>
      </c>
      <c r="J130" s="11"/>
      <c r="K130" s="94" t="s">
        <v>11</v>
      </c>
      <c r="L130" s="96" t="e">
        <f t="shared" si="1"/>
        <v>#N/A</v>
      </c>
      <c r="M130" s="41" t="e">
        <f t="shared" si="4"/>
        <v>#DIV/0!</v>
      </c>
      <c r="N130" s="41" t="e">
        <f t="shared" si="7"/>
        <v>#DIV/0!</v>
      </c>
      <c r="O130" s="93" t="e">
        <f>IF(C130="",NA(),ROUND(SUM(C$119:C130)/N130,-2))</f>
        <v>#N/A</v>
      </c>
      <c r="P130" s="11"/>
      <c r="Q130" s="93" t="e">
        <f t="shared" si="2"/>
        <v>#N/A</v>
      </c>
      <c r="R130" s="41" t="e">
        <f t="shared" si="5"/>
        <v>#DIV/0!</v>
      </c>
      <c r="S130" s="2"/>
      <c r="T130" s="3"/>
      <c r="U130" s="3"/>
      <c r="V130" s="43"/>
    </row>
    <row r="131" spans="1:22" x14ac:dyDescent="0.25">
      <c r="A131" s="3"/>
      <c r="B131" s="45" t="s">
        <v>19</v>
      </c>
      <c r="C131" s="17">
        <f>SUM(C119:C130)</f>
        <v>0</v>
      </c>
      <c r="D131" s="3"/>
      <c r="F131" s="192" t="s">
        <v>50</v>
      </c>
      <c r="G131" s="47" t="e">
        <f>SUM(G119:G130)</f>
        <v>#DIV/0!</v>
      </c>
      <c r="H131" s="47"/>
      <c r="I131" s="17" t="e">
        <f>LOOKUP(9.99E+307,I119:I130)</f>
        <v>#N/A</v>
      </c>
      <c r="J131" s="3"/>
      <c r="K131" s="46"/>
      <c r="L131" s="192" t="s">
        <v>50</v>
      </c>
      <c r="M131" s="47" t="e">
        <f>SUM(M119:M130)</f>
        <v>#DIV/0!</v>
      </c>
      <c r="N131" s="47"/>
      <c r="O131" s="17" t="e">
        <f>LOOKUP(9.99E+307,O119:O130)</f>
        <v>#N/A</v>
      </c>
      <c r="P131" s="3"/>
      <c r="Q131" s="17" t="e">
        <f>LOOKUP(9.99E+307,Q119:Q130)</f>
        <v>#N/A</v>
      </c>
      <c r="R131" s="17"/>
      <c r="S131" s="2"/>
      <c r="T131" s="3"/>
      <c r="U131" s="3"/>
      <c r="V131" s="3"/>
    </row>
    <row r="132" spans="1:22" x14ac:dyDescent="0.25">
      <c r="A132" s="3"/>
      <c r="B132" s="2"/>
      <c r="D132" s="50"/>
      <c r="E132" s="51"/>
      <c r="F132" s="3"/>
      <c r="G132" s="3"/>
      <c r="H132" s="3"/>
      <c r="I132" s="3"/>
      <c r="J132" s="3"/>
      <c r="K132" s="3"/>
      <c r="L132" s="3"/>
      <c r="M132" s="3"/>
      <c r="N132" s="2"/>
      <c r="O132" s="3"/>
      <c r="P132" s="3"/>
      <c r="Q132" s="3"/>
      <c r="R132" s="2"/>
      <c r="S132" s="3"/>
      <c r="T132" s="3"/>
      <c r="U132" s="3"/>
      <c r="V132" s="3"/>
    </row>
    <row r="133" spans="1:22" x14ac:dyDescent="0.25">
      <c r="A133" s="3"/>
      <c r="B133" s="2"/>
      <c r="C133" s="3"/>
      <c r="D133" s="3"/>
      <c r="E133" s="4"/>
      <c r="F133" s="3"/>
      <c r="G133" s="3"/>
      <c r="H133" s="3"/>
      <c r="I133" s="3"/>
      <c r="J133" s="3"/>
      <c r="K133" s="3"/>
      <c r="L133" s="3"/>
      <c r="M133" s="3"/>
      <c r="N133" s="2"/>
      <c r="O133" s="3"/>
      <c r="P133" s="3"/>
      <c r="Q133" s="3"/>
      <c r="R133" s="2"/>
      <c r="S133" s="3"/>
      <c r="T133" s="3"/>
      <c r="U133" s="3"/>
      <c r="V133" s="3"/>
    </row>
    <row r="134" spans="1:22" ht="18.75" x14ac:dyDescent="0.3">
      <c r="A134" s="15" t="s">
        <v>142</v>
      </c>
      <c r="B134" s="2"/>
      <c r="C134" s="3"/>
      <c r="D134" s="3"/>
      <c r="E134" s="4"/>
      <c r="F134" s="3"/>
      <c r="G134" s="3"/>
      <c r="H134" s="3"/>
      <c r="I134" s="3"/>
      <c r="J134" s="3"/>
      <c r="K134" s="3"/>
      <c r="L134" s="3"/>
      <c r="M134" s="3"/>
      <c r="N134" s="2"/>
      <c r="O134" s="3"/>
      <c r="P134" s="3"/>
      <c r="Q134" s="3"/>
      <c r="R134" s="2"/>
      <c r="S134" s="3"/>
      <c r="T134" s="3"/>
      <c r="U134" s="3"/>
      <c r="V134" s="3"/>
    </row>
    <row r="135" spans="1:22" s="25" customFormat="1" x14ac:dyDescent="0.25">
      <c r="A135" s="16" t="s">
        <v>65</v>
      </c>
      <c r="B135" s="17"/>
      <c r="C135" s="18"/>
      <c r="D135" s="19"/>
      <c r="E135" s="20"/>
      <c r="F135" s="21"/>
      <c r="G135" s="18"/>
      <c r="H135" s="22"/>
      <c r="I135" s="23"/>
      <c r="J135" s="21"/>
      <c r="K135" s="18"/>
      <c r="L135" s="24"/>
      <c r="M135" s="23"/>
      <c r="N135" s="21"/>
      <c r="O135" s="18"/>
      <c r="P135" s="24"/>
      <c r="Q135" s="23"/>
      <c r="R135" s="21"/>
      <c r="S135" s="18"/>
      <c r="T135" s="19"/>
      <c r="U135" s="19"/>
      <c r="V135" s="19"/>
    </row>
    <row r="136" spans="1:22" x14ac:dyDescent="0.25">
      <c r="A136" s="3"/>
      <c r="B136" s="2"/>
      <c r="C136" s="3"/>
      <c r="D136" s="3"/>
      <c r="E136" s="4"/>
      <c r="F136" s="3"/>
      <c r="G136" s="3"/>
      <c r="H136" s="3"/>
      <c r="I136" s="3"/>
      <c r="J136" s="3"/>
      <c r="K136" s="3"/>
      <c r="L136" s="3"/>
      <c r="M136" s="3"/>
      <c r="N136" s="2"/>
      <c r="O136" s="3"/>
      <c r="P136" s="3"/>
      <c r="Q136" s="3"/>
      <c r="R136" s="2"/>
      <c r="S136" s="3"/>
      <c r="T136" s="3"/>
      <c r="U136" s="3"/>
      <c r="V136" s="3"/>
    </row>
    <row r="137" spans="1:22" s="54" customFormat="1" ht="29.25" customHeight="1" x14ac:dyDescent="0.25">
      <c r="A137" s="191" t="s">
        <v>18</v>
      </c>
      <c r="B137" s="191" t="s">
        <v>47</v>
      </c>
      <c r="C137" s="191" t="s">
        <v>14</v>
      </c>
      <c r="D137" s="52"/>
      <c r="E137" s="194">
        <f>+C8-1</f>
        <v>-1</v>
      </c>
      <c r="F137" s="191" t="s">
        <v>46</v>
      </c>
      <c r="G137" s="191" t="s">
        <v>14</v>
      </c>
      <c r="H137" s="53"/>
      <c r="I137" s="194">
        <f>+E137-1</f>
        <v>-2</v>
      </c>
      <c r="J137" s="191" t="s">
        <v>46</v>
      </c>
      <c r="K137" s="191" t="s">
        <v>14</v>
      </c>
      <c r="L137" s="52"/>
      <c r="M137" s="194">
        <f>+I137-1</f>
        <v>-3</v>
      </c>
      <c r="N137" s="191" t="s">
        <v>46</v>
      </c>
      <c r="O137" s="191" t="s">
        <v>14</v>
      </c>
      <c r="P137" s="52"/>
      <c r="Q137" s="194">
        <f>+M137-1</f>
        <v>-4</v>
      </c>
      <c r="R137" s="191" t="s">
        <v>46</v>
      </c>
      <c r="S137" s="191" t="s">
        <v>14</v>
      </c>
      <c r="T137" s="52"/>
      <c r="U137" s="52"/>
      <c r="V137" s="52"/>
    </row>
    <row r="138" spans="1:22" s="13" customFormat="1" x14ac:dyDescent="0.25">
      <c r="A138" s="94" t="s">
        <v>0</v>
      </c>
      <c r="B138" s="96">
        <f t="shared" ref="B138:B149" si="8">+F138+J138+N138+R138</f>
        <v>0</v>
      </c>
      <c r="C138" s="101" t="e">
        <f t="shared" ref="C138:C149" si="9">+B138/B$150</f>
        <v>#DIV/0!</v>
      </c>
      <c r="D138" s="11"/>
      <c r="E138" s="94" t="s">
        <v>0</v>
      </c>
      <c r="F138" s="309">
        <f>+'3-Monthly Input'!C35</f>
        <v>0</v>
      </c>
      <c r="G138" s="101" t="e">
        <f t="shared" ref="G138:G149" si="10">+F138/F$150</f>
        <v>#DIV/0!</v>
      </c>
      <c r="H138" s="55"/>
      <c r="I138" s="94" t="s">
        <v>0</v>
      </c>
      <c r="J138" s="310">
        <f>+'3-Monthly Input'!C53</f>
        <v>0</v>
      </c>
      <c r="K138" s="101" t="e">
        <f t="shared" ref="K138:K149" si="11">+J138/J$150</f>
        <v>#DIV/0!</v>
      </c>
      <c r="L138" s="11"/>
      <c r="M138" s="94" t="s">
        <v>0</v>
      </c>
      <c r="N138" s="310">
        <f>+'3-Monthly Input'!C71</f>
        <v>0</v>
      </c>
      <c r="O138" s="101" t="e">
        <f t="shared" ref="O138:O149" si="12">+N138/N$150</f>
        <v>#DIV/0!</v>
      </c>
      <c r="P138" s="11"/>
      <c r="Q138" s="94" t="s">
        <v>0</v>
      </c>
      <c r="R138" s="310">
        <f>+'3-Monthly Input'!C89</f>
        <v>0</v>
      </c>
      <c r="S138" s="101" t="e">
        <f t="shared" ref="S138:S149" si="13">+R138/R$150</f>
        <v>#DIV/0!</v>
      </c>
      <c r="T138" s="11"/>
      <c r="U138" s="11"/>
      <c r="V138" s="11"/>
    </row>
    <row r="139" spans="1:22" s="13" customFormat="1" x14ac:dyDescent="0.25">
      <c r="A139" s="94" t="s">
        <v>1</v>
      </c>
      <c r="B139" s="96">
        <f t="shared" si="8"/>
        <v>0</v>
      </c>
      <c r="C139" s="101" t="e">
        <f t="shared" si="9"/>
        <v>#DIV/0!</v>
      </c>
      <c r="D139" s="11"/>
      <c r="E139" s="94" t="s">
        <v>1</v>
      </c>
      <c r="F139" s="309">
        <f>+'3-Monthly Input'!C36</f>
        <v>0</v>
      </c>
      <c r="G139" s="101" t="e">
        <f t="shared" si="10"/>
        <v>#DIV/0!</v>
      </c>
      <c r="H139" s="55"/>
      <c r="I139" s="94" t="s">
        <v>1</v>
      </c>
      <c r="J139" s="310">
        <f>+'3-Monthly Input'!C54</f>
        <v>0</v>
      </c>
      <c r="K139" s="101" t="e">
        <f t="shared" si="11"/>
        <v>#DIV/0!</v>
      </c>
      <c r="L139" s="11"/>
      <c r="M139" s="94" t="s">
        <v>1</v>
      </c>
      <c r="N139" s="310">
        <f>+'3-Monthly Input'!C72</f>
        <v>0</v>
      </c>
      <c r="O139" s="101" t="e">
        <f t="shared" si="12"/>
        <v>#DIV/0!</v>
      </c>
      <c r="P139" s="11"/>
      <c r="Q139" s="94" t="s">
        <v>1</v>
      </c>
      <c r="R139" s="310">
        <f>+'3-Monthly Input'!C90</f>
        <v>0</v>
      </c>
      <c r="S139" s="101" t="e">
        <f t="shared" si="13"/>
        <v>#DIV/0!</v>
      </c>
      <c r="T139" s="11"/>
      <c r="U139" s="11"/>
      <c r="V139" s="11"/>
    </row>
    <row r="140" spans="1:22" s="13" customFormat="1" x14ac:dyDescent="0.25">
      <c r="A140" s="94" t="s">
        <v>2</v>
      </c>
      <c r="B140" s="96">
        <f t="shared" si="8"/>
        <v>0</v>
      </c>
      <c r="C140" s="101" t="e">
        <f t="shared" si="9"/>
        <v>#DIV/0!</v>
      </c>
      <c r="D140" s="11"/>
      <c r="E140" s="94" t="s">
        <v>2</v>
      </c>
      <c r="F140" s="310">
        <f>+'3-Monthly Input'!C37</f>
        <v>0</v>
      </c>
      <c r="G140" s="101" t="e">
        <f t="shared" si="10"/>
        <v>#DIV/0!</v>
      </c>
      <c r="H140" s="55"/>
      <c r="I140" s="94" t="s">
        <v>2</v>
      </c>
      <c r="J140" s="310">
        <f>+'3-Monthly Input'!C55</f>
        <v>0</v>
      </c>
      <c r="K140" s="101" t="e">
        <f t="shared" si="11"/>
        <v>#DIV/0!</v>
      </c>
      <c r="L140" s="11"/>
      <c r="M140" s="94" t="s">
        <v>2</v>
      </c>
      <c r="N140" s="310">
        <f>+'3-Monthly Input'!C73</f>
        <v>0</v>
      </c>
      <c r="O140" s="101" t="e">
        <f t="shared" si="12"/>
        <v>#DIV/0!</v>
      </c>
      <c r="P140" s="11"/>
      <c r="Q140" s="94" t="s">
        <v>2</v>
      </c>
      <c r="R140" s="310">
        <f>+'3-Monthly Input'!C91</f>
        <v>0</v>
      </c>
      <c r="S140" s="101" t="e">
        <f t="shared" si="13"/>
        <v>#DIV/0!</v>
      </c>
      <c r="T140" s="11"/>
      <c r="U140" s="11"/>
      <c r="V140" s="11"/>
    </row>
    <row r="141" spans="1:22" s="13" customFormat="1" x14ac:dyDescent="0.25">
      <c r="A141" s="94" t="s">
        <v>3</v>
      </c>
      <c r="B141" s="96">
        <f t="shared" si="8"/>
        <v>0</v>
      </c>
      <c r="C141" s="101" t="e">
        <f t="shared" si="9"/>
        <v>#DIV/0!</v>
      </c>
      <c r="D141" s="11"/>
      <c r="E141" s="94" t="s">
        <v>3</v>
      </c>
      <c r="F141" s="309">
        <f>+'3-Monthly Input'!C38</f>
        <v>0</v>
      </c>
      <c r="G141" s="101" t="e">
        <f t="shared" si="10"/>
        <v>#DIV/0!</v>
      </c>
      <c r="H141" s="55"/>
      <c r="I141" s="94" t="s">
        <v>3</v>
      </c>
      <c r="J141" s="310">
        <f>+'3-Monthly Input'!C56</f>
        <v>0</v>
      </c>
      <c r="K141" s="101" t="e">
        <f t="shared" si="11"/>
        <v>#DIV/0!</v>
      </c>
      <c r="L141" s="11"/>
      <c r="M141" s="94" t="s">
        <v>3</v>
      </c>
      <c r="N141" s="310">
        <f>+'3-Monthly Input'!C74</f>
        <v>0</v>
      </c>
      <c r="O141" s="101" t="e">
        <f t="shared" si="12"/>
        <v>#DIV/0!</v>
      </c>
      <c r="P141" s="11"/>
      <c r="Q141" s="94" t="s">
        <v>3</v>
      </c>
      <c r="R141" s="310">
        <f>+'3-Monthly Input'!C92</f>
        <v>0</v>
      </c>
      <c r="S141" s="101" t="e">
        <f t="shared" si="13"/>
        <v>#DIV/0!</v>
      </c>
      <c r="T141" s="11"/>
      <c r="U141" s="11"/>
      <c r="V141" s="11"/>
    </row>
    <row r="142" spans="1:22" s="13" customFormat="1" x14ac:dyDescent="0.25">
      <c r="A142" s="94" t="s">
        <v>4</v>
      </c>
      <c r="B142" s="96">
        <f t="shared" si="8"/>
        <v>0</v>
      </c>
      <c r="C142" s="101" t="e">
        <f t="shared" si="9"/>
        <v>#DIV/0!</v>
      </c>
      <c r="D142" s="11"/>
      <c r="E142" s="94" t="s">
        <v>4</v>
      </c>
      <c r="F142" s="310">
        <f>+'3-Monthly Input'!C39</f>
        <v>0</v>
      </c>
      <c r="G142" s="101" t="e">
        <f t="shared" si="10"/>
        <v>#DIV/0!</v>
      </c>
      <c r="H142" s="55"/>
      <c r="I142" s="94" t="s">
        <v>4</v>
      </c>
      <c r="J142" s="310">
        <f>+'3-Monthly Input'!C57</f>
        <v>0</v>
      </c>
      <c r="K142" s="101" t="e">
        <f t="shared" si="11"/>
        <v>#DIV/0!</v>
      </c>
      <c r="L142" s="11"/>
      <c r="M142" s="94" t="s">
        <v>4</v>
      </c>
      <c r="N142" s="310">
        <f>+'3-Monthly Input'!C75</f>
        <v>0</v>
      </c>
      <c r="O142" s="101" t="e">
        <f t="shared" si="12"/>
        <v>#DIV/0!</v>
      </c>
      <c r="P142" s="11"/>
      <c r="Q142" s="94" t="s">
        <v>4</v>
      </c>
      <c r="R142" s="310">
        <f>+'3-Monthly Input'!C93</f>
        <v>0</v>
      </c>
      <c r="S142" s="101" t="e">
        <f t="shared" si="13"/>
        <v>#DIV/0!</v>
      </c>
      <c r="T142" s="11"/>
      <c r="U142" s="11"/>
      <c r="V142" s="11"/>
    </row>
    <row r="143" spans="1:22" s="13" customFormat="1" x14ac:dyDescent="0.25">
      <c r="A143" s="94" t="s">
        <v>5</v>
      </c>
      <c r="B143" s="96">
        <f t="shared" si="8"/>
        <v>0</v>
      </c>
      <c r="C143" s="101" t="e">
        <f t="shared" si="9"/>
        <v>#DIV/0!</v>
      </c>
      <c r="D143" s="11"/>
      <c r="E143" s="94" t="s">
        <v>5</v>
      </c>
      <c r="F143" s="309">
        <f>+'3-Monthly Input'!C40</f>
        <v>0</v>
      </c>
      <c r="G143" s="101" t="e">
        <f t="shared" si="10"/>
        <v>#DIV/0!</v>
      </c>
      <c r="H143" s="55"/>
      <c r="I143" s="94" t="s">
        <v>5</v>
      </c>
      <c r="J143" s="310">
        <f>+'3-Monthly Input'!C58</f>
        <v>0</v>
      </c>
      <c r="K143" s="101" t="e">
        <f t="shared" si="11"/>
        <v>#DIV/0!</v>
      </c>
      <c r="L143" s="11"/>
      <c r="M143" s="94" t="s">
        <v>5</v>
      </c>
      <c r="N143" s="310">
        <f>+'3-Monthly Input'!C76</f>
        <v>0</v>
      </c>
      <c r="O143" s="101" t="e">
        <f t="shared" si="12"/>
        <v>#DIV/0!</v>
      </c>
      <c r="P143" s="11"/>
      <c r="Q143" s="94" t="s">
        <v>5</v>
      </c>
      <c r="R143" s="310">
        <f>+'3-Monthly Input'!C94</f>
        <v>0</v>
      </c>
      <c r="S143" s="101" t="e">
        <f t="shared" si="13"/>
        <v>#DIV/0!</v>
      </c>
      <c r="T143" s="11"/>
      <c r="U143" s="11"/>
      <c r="V143" s="11"/>
    </row>
    <row r="144" spans="1:22" s="13" customFormat="1" x14ac:dyDescent="0.25">
      <c r="A144" s="94" t="s">
        <v>6</v>
      </c>
      <c r="B144" s="96">
        <f t="shared" si="8"/>
        <v>0</v>
      </c>
      <c r="C144" s="101" t="e">
        <f t="shared" si="9"/>
        <v>#DIV/0!</v>
      </c>
      <c r="D144" s="11"/>
      <c r="E144" s="94" t="s">
        <v>6</v>
      </c>
      <c r="F144" s="310">
        <f>+'3-Monthly Input'!C41</f>
        <v>0</v>
      </c>
      <c r="G144" s="101" t="e">
        <f t="shared" si="10"/>
        <v>#DIV/0!</v>
      </c>
      <c r="H144" s="55"/>
      <c r="I144" s="94" t="s">
        <v>6</v>
      </c>
      <c r="J144" s="310">
        <f>+'3-Monthly Input'!C59</f>
        <v>0</v>
      </c>
      <c r="K144" s="101" t="e">
        <f t="shared" si="11"/>
        <v>#DIV/0!</v>
      </c>
      <c r="L144" s="11"/>
      <c r="M144" s="94" t="s">
        <v>6</v>
      </c>
      <c r="N144" s="310">
        <f>+'3-Monthly Input'!C77</f>
        <v>0</v>
      </c>
      <c r="O144" s="101" t="e">
        <f t="shared" si="12"/>
        <v>#DIV/0!</v>
      </c>
      <c r="P144" s="11"/>
      <c r="Q144" s="94" t="s">
        <v>6</v>
      </c>
      <c r="R144" s="310">
        <f>+'3-Monthly Input'!C95</f>
        <v>0</v>
      </c>
      <c r="S144" s="101" t="e">
        <f t="shared" si="13"/>
        <v>#DIV/0!</v>
      </c>
      <c r="T144" s="11"/>
      <c r="U144" s="11"/>
      <c r="V144" s="11"/>
    </row>
    <row r="145" spans="1:22" s="13" customFormat="1" x14ac:dyDescent="0.25">
      <c r="A145" s="94" t="s">
        <v>7</v>
      </c>
      <c r="B145" s="96">
        <f t="shared" si="8"/>
        <v>0</v>
      </c>
      <c r="C145" s="101" t="e">
        <f t="shared" si="9"/>
        <v>#DIV/0!</v>
      </c>
      <c r="D145" s="11"/>
      <c r="E145" s="94" t="s">
        <v>7</v>
      </c>
      <c r="F145" s="309">
        <f>+'3-Monthly Input'!C42</f>
        <v>0</v>
      </c>
      <c r="G145" s="101" t="e">
        <f t="shared" si="10"/>
        <v>#DIV/0!</v>
      </c>
      <c r="H145" s="55"/>
      <c r="I145" s="94" t="s">
        <v>7</v>
      </c>
      <c r="J145" s="310">
        <f>+'3-Monthly Input'!C60</f>
        <v>0</v>
      </c>
      <c r="K145" s="101" t="e">
        <f t="shared" si="11"/>
        <v>#DIV/0!</v>
      </c>
      <c r="L145" s="11"/>
      <c r="M145" s="94" t="s">
        <v>7</v>
      </c>
      <c r="N145" s="310">
        <f>+'3-Monthly Input'!C78</f>
        <v>0</v>
      </c>
      <c r="O145" s="101" t="e">
        <f t="shared" si="12"/>
        <v>#DIV/0!</v>
      </c>
      <c r="P145" s="11"/>
      <c r="Q145" s="94" t="s">
        <v>7</v>
      </c>
      <c r="R145" s="310">
        <f>+'3-Monthly Input'!C96</f>
        <v>0</v>
      </c>
      <c r="S145" s="101" t="e">
        <f t="shared" si="13"/>
        <v>#DIV/0!</v>
      </c>
      <c r="T145" s="11"/>
      <c r="U145" s="11"/>
      <c r="V145" s="11"/>
    </row>
    <row r="146" spans="1:22" s="13" customFormat="1" x14ac:dyDescent="0.25">
      <c r="A146" s="94" t="s">
        <v>8</v>
      </c>
      <c r="B146" s="96">
        <f t="shared" si="8"/>
        <v>0</v>
      </c>
      <c r="C146" s="101" t="e">
        <f t="shared" si="9"/>
        <v>#DIV/0!</v>
      </c>
      <c r="D146" s="11"/>
      <c r="E146" s="94" t="s">
        <v>8</v>
      </c>
      <c r="F146" s="310">
        <f>+'3-Monthly Input'!C43</f>
        <v>0</v>
      </c>
      <c r="G146" s="101" t="e">
        <f t="shared" si="10"/>
        <v>#DIV/0!</v>
      </c>
      <c r="H146" s="55"/>
      <c r="I146" s="94" t="s">
        <v>8</v>
      </c>
      <c r="J146" s="310">
        <f>+'3-Monthly Input'!C61</f>
        <v>0</v>
      </c>
      <c r="K146" s="101" t="e">
        <f t="shared" si="11"/>
        <v>#DIV/0!</v>
      </c>
      <c r="L146" s="11"/>
      <c r="M146" s="94" t="s">
        <v>8</v>
      </c>
      <c r="N146" s="310">
        <f>+'3-Monthly Input'!C79</f>
        <v>0</v>
      </c>
      <c r="O146" s="101" t="e">
        <f t="shared" si="12"/>
        <v>#DIV/0!</v>
      </c>
      <c r="P146" s="11"/>
      <c r="Q146" s="94" t="s">
        <v>8</v>
      </c>
      <c r="R146" s="310">
        <f>+'3-Monthly Input'!C97</f>
        <v>0</v>
      </c>
      <c r="S146" s="101" t="e">
        <f t="shared" si="13"/>
        <v>#DIV/0!</v>
      </c>
      <c r="T146" s="11"/>
      <c r="U146" s="11"/>
      <c r="V146" s="11"/>
    </row>
    <row r="147" spans="1:22" s="13" customFormat="1" x14ac:dyDescent="0.25">
      <c r="A147" s="94" t="s">
        <v>9</v>
      </c>
      <c r="B147" s="96">
        <f t="shared" si="8"/>
        <v>0</v>
      </c>
      <c r="C147" s="101" t="e">
        <f t="shared" si="9"/>
        <v>#DIV/0!</v>
      </c>
      <c r="D147" s="11"/>
      <c r="E147" s="94" t="s">
        <v>9</v>
      </c>
      <c r="F147" s="309">
        <f>+'3-Monthly Input'!C44</f>
        <v>0</v>
      </c>
      <c r="G147" s="101" t="e">
        <f t="shared" si="10"/>
        <v>#DIV/0!</v>
      </c>
      <c r="H147" s="55"/>
      <c r="I147" s="94" t="s">
        <v>9</v>
      </c>
      <c r="J147" s="310">
        <f>+'3-Monthly Input'!C62</f>
        <v>0</v>
      </c>
      <c r="K147" s="101" t="e">
        <f t="shared" si="11"/>
        <v>#DIV/0!</v>
      </c>
      <c r="L147" s="11"/>
      <c r="M147" s="94" t="s">
        <v>9</v>
      </c>
      <c r="N147" s="310">
        <f>+'3-Monthly Input'!C80</f>
        <v>0</v>
      </c>
      <c r="O147" s="101" t="e">
        <f t="shared" si="12"/>
        <v>#DIV/0!</v>
      </c>
      <c r="P147" s="11"/>
      <c r="Q147" s="94" t="s">
        <v>9</v>
      </c>
      <c r="R147" s="310">
        <f>+'3-Monthly Input'!C98</f>
        <v>0</v>
      </c>
      <c r="S147" s="101" t="e">
        <f t="shared" si="13"/>
        <v>#DIV/0!</v>
      </c>
      <c r="T147" s="11"/>
      <c r="U147" s="11"/>
      <c r="V147" s="11"/>
    </row>
    <row r="148" spans="1:22" s="13" customFormat="1" x14ac:dyDescent="0.25">
      <c r="A148" s="94" t="s">
        <v>10</v>
      </c>
      <c r="B148" s="96">
        <f t="shared" si="8"/>
        <v>0</v>
      </c>
      <c r="C148" s="101" t="e">
        <f t="shared" si="9"/>
        <v>#DIV/0!</v>
      </c>
      <c r="D148" s="11"/>
      <c r="E148" s="94" t="s">
        <v>10</v>
      </c>
      <c r="F148" s="310">
        <f>+'3-Monthly Input'!C45</f>
        <v>0</v>
      </c>
      <c r="G148" s="101" t="e">
        <f t="shared" si="10"/>
        <v>#DIV/0!</v>
      </c>
      <c r="H148" s="55"/>
      <c r="I148" s="94" t="s">
        <v>10</v>
      </c>
      <c r="J148" s="310">
        <f>+'3-Monthly Input'!C63</f>
        <v>0</v>
      </c>
      <c r="K148" s="101" t="e">
        <f t="shared" si="11"/>
        <v>#DIV/0!</v>
      </c>
      <c r="L148" s="11"/>
      <c r="M148" s="94" t="s">
        <v>10</v>
      </c>
      <c r="N148" s="310">
        <f>+'3-Monthly Input'!C81</f>
        <v>0</v>
      </c>
      <c r="O148" s="101" t="e">
        <f t="shared" si="12"/>
        <v>#DIV/0!</v>
      </c>
      <c r="P148" s="11"/>
      <c r="Q148" s="94" t="s">
        <v>10</v>
      </c>
      <c r="R148" s="310">
        <f>+'3-Monthly Input'!C99</f>
        <v>0</v>
      </c>
      <c r="S148" s="101" t="e">
        <f t="shared" si="13"/>
        <v>#DIV/0!</v>
      </c>
      <c r="T148" s="11"/>
      <c r="U148" s="11"/>
      <c r="V148" s="11"/>
    </row>
    <row r="149" spans="1:22" s="13" customFormat="1" x14ac:dyDescent="0.25">
      <c r="A149" s="94" t="s">
        <v>11</v>
      </c>
      <c r="B149" s="96">
        <f t="shared" si="8"/>
        <v>0</v>
      </c>
      <c r="C149" s="101" t="e">
        <f t="shared" si="9"/>
        <v>#DIV/0!</v>
      </c>
      <c r="D149" s="11"/>
      <c r="E149" s="94" t="s">
        <v>11</v>
      </c>
      <c r="F149" s="310">
        <f>+'3-Monthly Input'!C46</f>
        <v>0</v>
      </c>
      <c r="G149" s="101" t="e">
        <f t="shared" si="10"/>
        <v>#DIV/0!</v>
      </c>
      <c r="H149" s="55"/>
      <c r="I149" s="94" t="s">
        <v>11</v>
      </c>
      <c r="J149" s="310">
        <f>+'3-Monthly Input'!C64</f>
        <v>0</v>
      </c>
      <c r="K149" s="101" t="e">
        <f t="shared" si="11"/>
        <v>#DIV/0!</v>
      </c>
      <c r="L149" s="11"/>
      <c r="M149" s="94" t="s">
        <v>11</v>
      </c>
      <c r="N149" s="310">
        <f>+'3-Monthly Input'!C82</f>
        <v>0</v>
      </c>
      <c r="O149" s="101" t="e">
        <f t="shared" si="12"/>
        <v>#DIV/0!</v>
      </c>
      <c r="P149" s="11"/>
      <c r="Q149" s="94" t="s">
        <v>11</v>
      </c>
      <c r="R149" s="310">
        <f>+'3-Monthly Input'!C100</f>
        <v>0</v>
      </c>
      <c r="S149" s="101" t="e">
        <f t="shared" si="13"/>
        <v>#DIV/0!</v>
      </c>
      <c r="T149" s="11"/>
      <c r="U149" s="11"/>
      <c r="V149" s="11"/>
    </row>
    <row r="150" spans="1:22" x14ac:dyDescent="0.25">
      <c r="A150" s="2"/>
      <c r="B150" s="17">
        <f>SUM(B138:B149)</f>
        <v>0</v>
      </c>
      <c r="C150" s="82" t="e">
        <f>SUM(C138:C149)</f>
        <v>#DIV/0!</v>
      </c>
      <c r="D150" s="3"/>
      <c r="E150" s="2"/>
      <c r="F150" s="17">
        <f>SUM(F138:F149)</f>
        <v>0</v>
      </c>
      <c r="G150" s="82" t="e">
        <f>SUM(G138:G149)</f>
        <v>#DIV/0!</v>
      </c>
      <c r="H150" s="4"/>
      <c r="I150" s="2"/>
      <c r="J150" s="17">
        <f>SUM(J138:J149)</f>
        <v>0</v>
      </c>
      <c r="K150" s="82" t="e">
        <f>SUM(K138:K149)</f>
        <v>#DIV/0!</v>
      </c>
      <c r="L150" s="3"/>
      <c r="M150" s="2"/>
      <c r="N150" s="17">
        <f>SUM(N138:N149)</f>
        <v>0</v>
      </c>
      <c r="O150" s="82" t="e">
        <f>SUM(O138:O149)</f>
        <v>#DIV/0!</v>
      </c>
      <c r="P150" s="3"/>
      <c r="Q150" s="2"/>
      <c r="R150" s="17">
        <f>SUM(R138:R149)</f>
        <v>0</v>
      </c>
      <c r="S150" s="82" t="e">
        <f>SUM(S138:S149)</f>
        <v>#DIV/0!</v>
      </c>
      <c r="T150" s="3"/>
      <c r="U150" s="3"/>
      <c r="V150" s="3"/>
    </row>
    <row r="151" spans="1:22" x14ac:dyDescent="0.25">
      <c r="A151" s="3"/>
      <c r="B151" s="2"/>
      <c r="C151" s="3"/>
      <c r="D151" s="3"/>
      <c r="E151" s="4"/>
      <c r="F151" s="50"/>
      <c r="G151" s="3"/>
      <c r="H151" s="3"/>
      <c r="I151" s="57"/>
      <c r="J151" s="3"/>
      <c r="K151" s="3"/>
      <c r="L151" s="3"/>
      <c r="M151" s="3"/>
      <c r="N151" s="2"/>
      <c r="O151" s="3"/>
      <c r="P151" s="3"/>
      <c r="Q151" s="3"/>
      <c r="R151" s="2"/>
      <c r="S151" s="3"/>
      <c r="T151" s="3"/>
      <c r="U151" s="3"/>
      <c r="V151" s="3"/>
    </row>
    <row r="152" spans="1:22" x14ac:dyDescent="0.25">
      <c r="A152" s="3"/>
      <c r="B152" s="2"/>
      <c r="C152" s="3"/>
      <c r="D152" s="3"/>
      <c r="E152" s="4"/>
      <c r="F152" s="50"/>
      <c r="G152" s="3"/>
      <c r="H152" s="3"/>
      <c r="I152" s="57"/>
      <c r="J152" s="3"/>
      <c r="K152" s="3"/>
      <c r="L152" s="3"/>
      <c r="M152" s="3"/>
      <c r="N152" s="2"/>
      <c r="O152" s="3"/>
      <c r="P152" s="3"/>
      <c r="Q152" s="3"/>
      <c r="R152" s="2"/>
      <c r="S152" s="3"/>
      <c r="T152" s="3"/>
      <c r="U152" s="3"/>
      <c r="V152" s="3"/>
    </row>
    <row r="153" spans="1:22" ht="18.75" x14ac:dyDescent="0.3">
      <c r="A153" s="58" t="s">
        <v>143</v>
      </c>
      <c r="B153" s="2"/>
      <c r="C153" s="3"/>
      <c r="D153" s="3"/>
      <c r="E153" s="4"/>
      <c r="F153" s="3"/>
      <c r="G153" s="3"/>
      <c r="H153" s="3"/>
      <c r="I153" s="3"/>
      <c r="J153" s="3"/>
      <c r="K153" s="3"/>
      <c r="L153" s="3"/>
      <c r="M153" s="3"/>
      <c r="N153" s="2"/>
      <c r="O153" s="3"/>
      <c r="P153" s="3"/>
      <c r="Q153" s="3"/>
      <c r="R153" s="2"/>
      <c r="S153" s="3"/>
      <c r="T153" s="3"/>
      <c r="U153" s="3"/>
      <c r="V153" s="3"/>
    </row>
    <row r="154" spans="1:22" s="25" customFormat="1" x14ac:dyDescent="0.25">
      <c r="A154" s="16" t="s">
        <v>144</v>
      </c>
      <c r="B154" s="17"/>
      <c r="C154" s="18"/>
      <c r="D154" s="19"/>
      <c r="E154" s="20"/>
      <c r="F154" s="21"/>
      <c r="G154" s="18"/>
      <c r="H154" s="22"/>
      <c r="I154" s="23"/>
      <c r="J154" s="21"/>
      <c r="K154" s="18"/>
      <c r="L154" s="24"/>
      <c r="M154" s="23"/>
      <c r="N154" s="21"/>
      <c r="O154" s="18"/>
      <c r="P154" s="24"/>
      <c r="Q154" s="23"/>
      <c r="R154" s="21"/>
      <c r="S154" s="18"/>
      <c r="T154" s="19"/>
      <c r="U154" s="19"/>
      <c r="V154" s="19"/>
    </row>
    <row r="155" spans="1:22" x14ac:dyDescent="0.25">
      <c r="A155" s="59"/>
      <c r="B155" s="2"/>
      <c r="C155" s="3"/>
      <c r="D155" s="3"/>
      <c r="E155" s="4"/>
      <c r="F155" s="3"/>
      <c r="G155" s="3"/>
      <c r="H155" s="3"/>
      <c r="I155" s="3"/>
      <c r="J155" s="3"/>
      <c r="K155" s="3"/>
      <c r="L155" s="3"/>
      <c r="M155" s="3"/>
      <c r="N155" s="2"/>
      <c r="O155" s="3"/>
      <c r="P155" s="3"/>
      <c r="Q155" s="3"/>
      <c r="R155" s="2"/>
      <c r="S155" s="3"/>
      <c r="T155" s="3"/>
      <c r="U155" s="3"/>
      <c r="V155" s="3"/>
    </row>
    <row r="156" spans="1:22" s="54" customFormat="1" ht="29.25" customHeight="1" x14ac:dyDescent="0.25">
      <c r="A156" s="52"/>
      <c r="B156" s="194">
        <f>+C8</f>
        <v>0</v>
      </c>
      <c r="C156" s="194">
        <f>+E137</f>
        <v>-1</v>
      </c>
      <c r="D156" s="194">
        <f>+I137</f>
        <v>-2</v>
      </c>
      <c r="E156" s="194">
        <f>+M137</f>
        <v>-3</v>
      </c>
      <c r="F156" s="194">
        <f>+Q137</f>
        <v>-4</v>
      </c>
      <c r="G156" s="60"/>
      <c r="H156" s="61"/>
      <c r="I156" s="61"/>
      <c r="J156" s="62"/>
      <c r="K156" s="60"/>
      <c r="L156" s="61"/>
      <c r="M156" s="61"/>
      <c r="N156" s="62"/>
      <c r="O156" s="60"/>
      <c r="P156" s="61"/>
      <c r="Q156" s="61"/>
      <c r="R156" s="52"/>
      <c r="S156" s="60"/>
      <c r="T156" s="52"/>
      <c r="U156" s="52"/>
      <c r="V156" s="52"/>
    </row>
    <row r="157" spans="1:22" s="13" customFormat="1" x14ac:dyDescent="0.25">
      <c r="A157" s="94" t="s">
        <v>149</v>
      </c>
      <c r="B157" s="96" t="e">
        <f>IF(C119="",NA(),C119)</f>
        <v>#N/A</v>
      </c>
      <c r="C157" s="96">
        <f>+F138</f>
        <v>0</v>
      </c>
      <c r="D157" s="96">
        <f>+J138</f>
        <v>0</v>
      </c>
      <c r="E157" s="96">
        <f>+N138</f>
        <v>0</v>
      </c>
      <c r="F157" s="96">
        <f>+R138</f>
        <v>0</v>
      </c>
      <c r="G157" s="94" t="s">
        <v>149</v>
      </c>
      <c r="H157" s="102"/>
      <c r="I157" s="103"/>
      <c r="J157" s="9"/>
      <c r="K157" s="10"/>
      <c r="L157" s="102"/>
      <c r="M157" s="103"/>
      <c r="N157" s="9"/>
      <c r="O157" s="10"/>
      <c r="P157" s="102"/>
      <c r="Q157" s="103"/>
      <c r="R157" s="11"/>
      <c r="S157" s="10"/>
      <c r="T157" s="11"/>
      <c r="U157" s="11"/>
      <c r="V157" s="11"/>
    </row>
    <row r="158" spans="1:22" s="13" customFormat="1" x14ac:dyDescent="0.25">
      <c r="A158" s="94" t="s">
        <v>150</v>
      </c>
      <c r="B158" s="104" t="e">
        <f>IF(C120="",NA(),SUM(C$119:C120))</f>
        <v>#N/A</v>
      </c>
      <c r="C158" s="96">
        <f t="shared" ref="C158:C168" si="14">+C157+F139</f>
        <v>0</v>
      </c>
      <c r="D158" s="96">
        <f t="shared" ref="D158:D168" si="15">+D157+J139</f>
        <v>0</v>
      </c>
      <c r="E158" s="96">
        <f t="shared" ref="E158:E168" si="16">+E157+N139</f>
        <v>0</v>
      </c>
      <c r="F158" s="96">
        <f t="shared" ref="F158:F168" si="17">+F157+R139</f>
        <v>0</v>
      </c>
      <c r="G158" s="94" t="s">
        <v>150</v>
      </c>
      <c r="H158" s="105"/>
      <c r="I158" s="103"/>
      <c r="J158" s="9"/>
      <c r="K158" s="10"/>
      <c r="L158" s="105"/>
      <c r="M158" s="103"/>
      <c r="N158" s="9"/>
      <c r="O158" s="10"/>
      <c r="P158" s="105"/>
      <c r="Q158" s="103"/>
      <c r="R158" s="11"/>
      <c r="S158" s="10"/>
      <c r="T158" s="11"/>
      <c r="U158" s="11"/>
      <c r="V158" s="11"/>
    </row>
    <row r="159" spans="1:22" s="13" customFormat="1" x14ac:dyDescent="0.25">
      <c r="A159" s="94" t="s">
        <v>151</v>
      </c>
      <c r="B159" s="104" t="e">
        <f>IF(C121="",NA(),SUM(C$119:C121))</f>
        <v>#N/A</v>
      </c>
      <c r="C159" s="96">
        <f t="shared" si="14"/>
        <v>0</v>
      </c>
      <c r="D159" s="96">
        <f t="shared" si="15"/>
        <v>0</v>
      </c>
      <c r="E159" s="96">
        <f t="shared" si="16"/>
        <v>0</v>
      </c>
      <c r="F159" s="96">
        <f t="shared" si="17"/>
        <v>0</v>
      </c>
      <c r="G159" s="94" t="s">
        <v>151</v>
      </c>
      <c r="H159" s="105"/>
      <c r="I159" s="103"/>
      <c r="J159" s="9"/>
      <c r="K159" s="10"/>
      <c r="L159" s="105"/>
      <c r="M159" s="103"/>
      <c r="N159" s="9"/>
      <c r="O159" s="10"/>
      <c r="P159" s="105"/>
      <c r="Q159" s="103"/>
      <c r="R159" s="11"/>
      <c r="S159" s="10"/>
      <c r="T159" s="11"/>
      <c r="U159" s="11"/>
      <c r="V159" s="11"/>
    </row>
    <row r="160" spans="1:22" s="13" customFormat="1" x14ac:dyDescent="0.25">
      <c r="A160" s="94" t="s">
        <v>152</v>
      </c>
      <c r="B160" s="104" t="e">
        <f>IF(C122="",NA(),SUM(C$119:C122))</f>
        <v>#N/A</v>
      </c>
      <c r="C160" s="96">
        <f t="shared" si="14"/>
        <v>0</v>
      </c>
      <c r="D160" s="96">
        <f t="shared" si="15"/>
        <v>0</v>
      </c>
      <c r="E160" s="96">
        <f t="shared" si="16"/>
        <v>0</v>
      </c>
      <c r="F160" s="96">
        <f t="shared" si="17"/>
        <v>0</v>
      </c>
      <c r="G160" s="94" t="s">
        <v>152</v>
      </c>
      <c r="H160" s="105"/>
      <c r="I160" s="103"/>
      <c r="J160" s="9"/>
      <c r="K160" s="10"/>
      <c r="L160" s="105"/>
      <c r="M160" s="103"/>
      <c r="N160" s="9"/>
      <c r="O160" s="10"/>
      <c r="P160" s="105"/>
      <c r="Q160" s="103"/>
      <c r="R160" s="11"/>
      <c r="S160" s="10"/>
      <c r="T160" s="11"/>
      <c r="U160" s="11"/>
      <c r="V160" s="11"/>
    </row>
    <row r="161" spans="1:22" s="13" customFormat="1" x14ac:dyDescent="0.25">
      <c r="A161" s="94" t="s">
        <v>4</v>
      </c>
      <c r="B161" s="104" t="e">
        <f>IF(C123="",NA(),SUM(C$119:C123))</f>
        <v>#N/A</v>
      </c>
      <c r="C161" s="96">
        <f t="shared" si="14"/>
        <v>0</v>
      </c>
      <c r="D161" s="96">
        <f t="shared" si="15"/>
        <v>0</v>
      </c>
      <c r="E161" s="96">
        <f t="shared" si="16"/>
        <v>0</v>
      </c>
      <c r="F161" s="96">
        <f t="shared" si="17"/>
        <v>0</v>
      </c>
      <c r="G161" s="94" t="s">
        <v>4</v>
      </c>
      <c r="H161" s="105"/>
      <c r="I161" s="103"/>
      <c r="J161" s="9"/>
      <c r="K161" s="10"/>
      <c r="L161" s="105"/>
      <c r="M161" s="103"/>
      <c r="N161" s="9"/>
      <c r="O161" s="10"/>
      <c r="P161" s="105"/>
      <c r="Q161" s="103"/>
      <c r="R161" s="11"/>
      <c r="S161" s="10"/>
      <c r="T161" s="11"/>
      <c r="U161" s="11"/>
      <c r="V161" s="11"/>
    </row>
    <row r="162" spans="1:22" s="13" customFormat="1" x14ac:dyDescent="0.25">
      <c r="A162" s="94" t="s">
        <v>153</v>
      </c>
      <c r="B162" s="104" t="e">
        <f>IF(C124="",NA(),SUM(C$119:C124))</f>
        <v>#N/A</v>
      </c>
      <c r="C162" s="96">
        <f t="shared" si="14"/>
        <v>0</v>
      </c>
      <c r="D162" s="96">
        <f t="shared" si="15"/>
        <v>0</v>
      </c>
      <c r="E162" s="96">
        <f t="shared" si="16"/>
        <v>0</v>
      </c>
      <c r="F162" s="96">
        <f t="shared" si="17"/>
        <v>0</v>
      </c>
      <c r="G162" s="94" t="s">
        <v>153</v>
      </c>
      <c r="H162" s="105"/>
      <c r="I162" s="103"/>
      <c r="J162" s="9"/>
      <c r="K162" s="10"/>
      <c r="L162" s="105"/>
      <c r="M162" s="103"/>
      <c r="N162" s="9"/>
      <c r="O162" s="10"/>
      <c r="P162" s="105"/>
      <c r="Q162" s="103"/>
      <c r="R162" s="11"/>
      <c r="S162" s="10"/>
      <c r="T162" s="11"/>
      <c r="U162" s="11"/>
      <c r="V162" s="11"/>
    </row>
    <row r="163" spans="1:22" s="13" customFormat="1" x14ac:dyDescent="0.25">
      <c r="A163" s="94" t="s">
        <v>154</v>
      </c>
      <c r="B163" s="104" t="e">
        <f>IF(C125="",NA(),SUM(C$119:C125))</f>
        <v>#N/A</v>
      </c>
      <c r="C163" s="96">
        <f t="shared" si="14"/>
        <v>0</v>
      </c>
      <c r="D163" s="96">
        <f t="shared" si="15"/>
        <v>0</v>
      </c>
      <c r="E163" s="96">
        <f t="shared" si="16"/>
        <v>0</v>
      </c>
      <c r="F163" s="96">
        <f t="shared" si="17"/>
        <v>0</v>
      </c>
      <c r="G163" s="94" t="s">
        <v>154</v>
      </c>
      <c r="H163" s="105"/>
      <c r="I163" s="103"/>
      <c r="J163" s="9"/>
      <c r="K163" s="10"/>
      <c r="L163" s="105"/>
      <c r="M163" s="103"/>
      <c r="N163" s="9"/>
      <c r="O163" s="10"/>
      <c r="P163" s="105"/>
      <c r="Q163" s="103"/>
      <c r="R163" s="11"/>
      <c r="S163" s="10"/>
      <c r="T163" s="11"/>
      <c r="U163" s="11"/>
      <c r="V163" s="11"/>
    </row>
    <row r="164" spans="1:22" s="13" customFormat="1" x14ac:dyDescent="0.25">
      <c r="A164" s="94" t="s">
        <v>155</v>
      </c>
      <c r="B164" s="104" t="e">
        <f>IF(C126="",NA(),SUM(C$119:C126))</f>
        <v>#N/A</v>
      </c>
      <c r="C164" s="96">
        <f t="shared" si="14"/>
        <v>0</v>
      </c>
      <c r="D164" s="96">
        <f t="shared" si="15"/>
        <v>0</v>
      </c>
      <c r="E164" s="96">
        <f t="shared" si="16"/>
        <v>0</v>
      </c>
      <c r="F164" s="96">
        <f t="shared" si="17"/>
        <v>0</v>
      </c>
      <c r="G164" s="94" t="s">
        <v>155</v>
      </c>
      <c r="H164" s="105"/>
      <c r="I164" s="103"/>
      <c r="J164" s="9"/>
      <c r="K164" s="10"/>
      <c r="L164" s="105"/>
      <c r="M164" s="103"/>
      <c r="N164" s="9"/>
      <c r="O164" s="10"/>
      <c r="P164" s="105"/>
      <c r="Q164" s="103"/>
      <c r="R164" s="11"/>
      <c r="S164" s="10"/>
      <c r="T164" s="11"/>
      <c r="U164" s="11"/>
      <c r="V164" s="11"/>
    </row>
    <row r="165" spans="1:22" s="13" customFormat="1" x14ac:dyDescent="0.25">
      <c r="A165" s="94" t="s">
        <v>156</v>
      </c>
      <c r="B165" s="104" t="e">
        <f>IF(C127="",NA(),SUM(C$119:C127))</f>
        <v>#N/A</v>
      </c>
      <c r="C165" s="96">
        <f t="shared" si="14"/>
        <v>0</v>
      </c>
      <c r="D165" s="96">
        <f t="shared" si="15"/>
        <v>0</v>
      </c>
      <c r="E165" s="96">
        <f t="shared" si="16"/>
        <v>0</v>
      </c>
      <c r="F165" s="96">
        <f t="shared" si="17"/>
        <v>0</v>
      </c>
      <c r="G165" s="94" t="s">
        <v>156</v>
      </c>
      <c r="H165" s="105"/>
      <c r="I165" s="103"/>
      <c r="J165" s="9"/>
      <c r="K165" s="10"/>
      <c r="L165" s="105"/>
      <c r="M165" s="103"/>
      <c r="N165" s="9"/>
      <c r="O165" s="10"/>
      <c r="P165" s="105"/>
      <c r="Q165" s="103"/>
      <c r="R165" s="11"/>
      <c r="S165" s="10"/>
      <c r="T165" s="11"/>
      <c r="U165" s="11"/>
      <c r="V165" s="11"/>
    </row>
    <row r="166" spans="1:22" s="13" customFormat="1" x14ac:dyDescent="0.25">
      <c r="A166" s="94" t="s">
        <v>157</v>
      </c>
      <c r="B166" s="104" t="e">
        <f>IF(C128="",NA(),SUM(C$119:C128))</f>
        <v>#N/A</v>
      </c>
      <c r="C166" s="96">
        <f t="shared" si="14"/>
        <v>0</v>
      </c>
      <c r="D166" s="96">
        <f t="shared" si="15"/>
        <v>0</v>
      </c>
      <c r="E166" s="96">
        <f t="shared" si="16"/>
        <v>0</v>
      </c>
      <c r="F166" s="96">
        <f t="shared" si="17"/>
        <v>0</v>
      </c>
      <c r="G166" s="94" t="s">
        <v>157</v>
      </c>
      <c r="H166" s="105"/>
      <c r="I166" s="103"/>
      <c r="J166" s="9"/>
      <c r="K166" s="10"/>
      <c r="L166" s="105"/>
      <c r="M166" s="103"/>
      <c r="N166" s="9"/>
      <c r="O166" s="10"/>
      <c r="P166" s="105"/>
      <c r="Q166" s="103"/>
      <c r="R166" s="11"/>
      <c r="S166" s="10"/>
      <c r="T166" s="11"/>
      <c r="U166" s="11"/>
      <c r="V166" s="11"/>
    </row>
    <row r="167" spans="1:22" s="13" customFormat="1" x14ac:dyDescent="0.25">
      <c r="A167" s="94" t="s">
        <v>158</v>
      </c>
      <c r="B167" s="104" t="e">
        <f>IF(C129="",NA(),SUM(C$119:C129))</f>
        <v>#N/A</v>
      </c>
      <c r="C167" s="96">
        <f t="shared" si="14"/>
        <v>0</v>
      </c>
      <c r="D167" s="96">
        <f t="shared" si="15"/>
        <v>0</v>
      </c>
      <c r="E167" s="96">
        <f t="shared" si="16"/>
        <v>0</v>
      </c>
      <c r="F167" s="96">
        <f t="shared" si="17"/>
        <v>0</v>
      </c>
      <c r="G167" s="94" t="s">
        <v>158</v>
      </c>
      <c r="H167" s="105"/>
      <c r="I167" s="103"/>
      <c r="J167" s="9"/>
      <c r="K167" s="10"/>
      <c r="L167" s="105"/>
      <c r="M167" s="103"/>
      <c r="N167" s="9"/>
      <c r="O167" s="10"/>
      <c r="P167" s="105"/>
      <c r="Q167" s="103"/>
      <c r="R167" s="11"/>
      <c r="S167" s="10"/>
      <c r="T167" s="11"/>
      <c r="U167" s="11"/>
      <c r="V167" s="11"/>
    </row>
    <row r="168" spans="1:22" s="13" customFormat="1" x14ac:dyDescent="0.25">
      <c r="A168" s="94" t="s">
        <v>159</v>
      </c>
      <c r="B168" s="104" t="e">
        <f>IF(C130="",NA(),SUM(C$119:C130))</f>
        <v>#N/A</v>
      </c>
      <c r="C168" s="96">
        <f t="shared" si="14"/>
        <v>0</v>
      </c>
      <c r="D168" s="96">
        <f t="shared" si="15"/>
        <v>0</v>
      </c>
      <c r="E168" s="96">
        <f t="shared" si="16"/>
        <v>0</v>
      </c>
      <c r="F168" s="96">
        <f t="shared" si="17"/>
        <v>0</v>
      </c>
      <c r="G168" s="94" t="s">
        <v>159</v>
      </c>
      <c r="H168" s="105"/>
      <c r="I168" s="103"/>
      <c r="J168" s="9"/>
      <c r="K168" s="10"/>
      <c r="L168" s="105"/>
      <c r="M168" s="103"/>
      <c r="N168" s="9"/>
      <c r="O168" s="10"/>
      <c r="P168" s="105"/>
      <c r="Q168" s="103"/>
      <c r="R168" s="11"/>
      <c r="S168" s="10"/>
      <c r="T168" s="11"/>
      <c r="U168" s="11"/>
      <c r="V168" s="11"/>
    </row>
    <row r="169" spans="1:22" x14ac:dyDescent="0.25">
      <c r="A169" s="299" t="s">
        <v>254</v>
      </c>
      <c r="B169" s="17" t="e">
        <f>LOOKUP(9.99E+307,B157:B168)</f>
        <v>#N/A</v>
      </c>
      <c r="C169" s="22"/>
      <c r="D169" s="22"/>
      <c r="E169" s="22"/>
      <c r="F169" s="22"/>
      <c r="G169" s="22"/>
      <c r="H169" s="22"/>
      <c r="I169" s="63"/>
      <c r="J169" s="65"/>
      <c r="K169" s="64"/>
      <c r="L169" s="43"/>
      <c r="M169" s="63"/>
      <c r="N169" s="65"/>
      <c r="O169" s="64"/>
      <c r="P169" s="43"/>
      <c r="Q169" s="63"/>
      <c r="R169" s="65"/>
      <c r="S169" s="64"/>
      <c r="T169" s="3"/>
      <c r="U169" s="3"/>
      <c r="V169" s="3"/>
    </row>
  </sheetData>
  <sheetProtection algorithmName="SHA-512" hashValue="yt0qd3p6+MvNmLbu8n8N5pQXxaS9hMdUJhDM8/leNmzUgbvTib5+IxbQ5CkAKrVYamshN4v8fJmgZF/8Sz5jig==" saltValue="YW8Ghr1pe7ICCqJgWltGCA==" spinCount="100000" sheet="1" objects="1" scenarios="1" selectLockedCells="1"/>
  <mergeCells count="19">
    <mergeCell ref="M14:O14"/>
    <mergeCell ref="P14:Q14"/>
    <mergeCell ref="K10:L10"/>
    <mergeCell ref="A3:M3"/>
    <mergeCell ref="A10:B10"/>
    <mergeCell ref="C10:F10"/>
    <mergeCell ref="G10:H10"/>
    <mergeCell ref="T125:U128"/>
    <mergeCell ref="A6:B6"/>
    <mergeCell ref="C6:G6"/>
    <mergeCell ref="I10:J10"/>
    <mergeCell ref="M109:Q110"/>
    <mergeCell ref="B117:C117"/>
    <mergeCell ref="P13:Q13"/>
    <mergeCell ref="P85:Q85"/>
    <mergeCell ref="Q117:Q118"/>
    <mergeCell ref="T117:U117"/>
    <mergeCell ref="K117:O117"/>
    <mergeCell ref="E117:I117"/>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Y169"/>
  <sheetViews>
    <sheetView zoomScale="75" zoomScaleNormal="75" workbookViewId="0"/>
  </sheetViews>
  <sheetFormatPr defaultColWidth="11.5703125" defaultRowHeight="15" x14ac:dyDescent="0.25"/>
  <cols>
    <col min="1" max="1" width="11.5703125" style="5"/>
    <col min="2" max="2" width="13.140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16384" width="11.5703125" style="5"/>
  </cols>
  <sheetData>
    <row r="1" spans="1:25" ht="28.5" x14ac:dyDescent="0.45">
      <c r="A1" s="1" t="s">
        <v>235</v>
      </c>
      <c r="B1" s="2"/>
      <c r="C1" s="3"/>
      <c r="D1" s="3"/>
      <c r="E1" s="4"/>
      <c r="F1" s="3"/>
      <c r="G1" s="3"/>
      <c r="H1" s="3"/>
      <c r="I1" s="3"/>
      <c r="J1" s="3"/>
      <c r="K1" s="3"/>
      <c r="L1" s="3"/>
      <c r="M1" s="3"/>
      <c r="N1" s="2"/>
      <c r="O1" s="3"/>
      <c r="P1" s="3"/>
      <c r="Q1" s="3"/>
      <c r="R1" s="2"/>
      <c r="S1" s="3"/>
      <c r="T1" s="3"/>
      <c r="U1" s="3"/>
      <c r="V1" s="3"/>
    </row>
    <row r="2" spans="1:25" x14ac:dyDescent="0.25">
      <c r="A2" s="3"/>
      <c r="B2" s="2"/>
      <c r="C2" s="3"/>
      <c r="D2" s="3"/>
      <c r="E2" s="4"/>
      <c r="F2" s="3"/>
      <c r="G2" s="3"/>
      <c r="H2" s="3"/>
      <c r="I2" s="3"/>
      <c r="J2" s="3"/>
      <c r="K2" s="3"/>
      <c r="L2" s="3"/>
      <c r="M2" s="3"/>
      <c r="N2" s="2"/>
      <c r="O2" s="3"/>
      <c r="P2" s="3"/>
      <c r="Q2" s="3"/>
      <c r="R2" s="2"/>
      <c r="S2" s="3"/>
      <c r="T2" s="3"/>
      <c r="U2" s="3"/>
      <c r="V2" s="3"/>
    </row>
    <row r="3" spans="1:25" ht="140.25" customHeight="1" x14ac:dyDescent="0.25">
      <c r="A3" s="688" t="s">
        <v>305</v>
      </c>
      <c r="B3" s="689"/>
      <c r="C3" s="689"/>
      <c r="D3" s="689"/>
      <c r="E3" s="689"/>
      <c r="F3" s="689"/>
      <c r="G3" s="689"/>
      <c r="H3" s="689"/>
      <c r="I3" s="689"/>
      <c r="J3" s="689"/>
      <c r="K3" s="689"/>
      <c r="L3" s="689"/>
      <c r="M3" s="690"/>
      <c r="N3" s="2"/>
      <c r="O3" s="3"/>
      <c r="P3" s="3"/>
      <c r="Q3" s="3"/>
      <c r="R3" s="2"/>
      <c r="S3" s="3"/>
      <c r="T3" s="3"/>
      <c r="U3" s="3"/>
      <c r="V3" s="3"/>
    </row>
    <row r="4" spans="1:25" x14ac:dyDescent="0.25">
      <c r="A4" s="3"/>
      <c r="B4" s="2"/>
      <c r="C4" s="3"/>
      <c r="D4" s="3"/>
      <c r="E4" s="4"/>
      <c r="F4" s="3"/>
      <c r="G4" s="3"/>
      <c r="H4" s="3"/>
      <c r="I4" s="3"/>
      <c r="J4" s="3"/>
      <c r="K4" s="3"/>
      <c r="L4" s="3"/>
      <c r="M4" s="3"/>
      <c r="N4" s="2"/>
      <c r="O4" s="3"/>
      <c r="P4" s="3"/>
      <c r="Q4" s="3"/>
      <c r="R4" s="2"/>
      <c r="S4" s="3"/>
      <c r="T4" s="3"/>
      <c r="U4" s="3"/>
      <c r="V4" s="3"/>
    </row>
    <row r="5" spans="1:25" x14ac:dyDescent="0.25">
      <c r="A5" s="3"/>
      <c r="B5" s="2"/>
      <c r="C5" s="3"/>
      <c r="D5" s="3"/>
      <c r="E5" s="4"/>
      <c r="F5" s="3"/>
      <c r="G5" s="3"/>
      <c r="H5" s="3"/>
      <c r="I5" s="3"/>
      <c r="J5" s="3"/>
      <c r="K5" s="3"/>
      <c r="L5" s="3"/>
      <c r="M5" s="3"/>
      <c r="N5" s="2"/>
      <c r="O5" s="3"/>
      <c r="P5" s="3"/>
      <c r="Q5" s="3"/>
      <c r="R5" s="2"/>
      <c r="S5" s="3"/>
      <c r="T5" s="3"/>
      <c r="U5" s="3"/>
      <c r="V5" s="3"/>
    </row>
    <row r="6" spans="1:25" ht="30" customHeight="1" x14ac:dyDescent="0.25">
      <c r="A6" s="626" t="s">
        <v>25</v>
      </c>
      <c r="B6" s="639"/>
      <c r="C6" s="628">
        <f>+'1-Budget Input'!C14:G14</f>
        <v>0</v>
      </c>
      <c r="D6" s="629"/>
      <c r="E6" s="629"/>
      <c r="F6" s="629"/>
      <c r="G6" s="630"/>
      <c r="H6" s="26"/>
      <c r="I6" s="3"/>
      <c r="J6" s="3"/>
      <c r="K6" s="3"/>
      <c r="L6" s="3"/>
      <c r="M6" s="3"/>
      <c r="N6" s="2"/>
      <c r="O6" s="3"/>
      <c r="P6" s="3"/>
      <c r="Q6" s="3"/>
      <c r="R6" s="2"/>
      <c r="S6" s="3"/>
      <c r="T6" s="3"/>
      <c r="U6" s="3"/>
      <c r="V6" s="3"/>
    </row>
    <row r="7" spans="1:25" ht="16.5" customHeight="1" x14ac:dyDescent="0.3">
      <c r="A7" s="15"/>
      <c r="B7" s="2"/>
      <c r="C7" s="3"/>
      <c r="D7" s="3"/>
      <c r="E7" s="4"/>
      <c r="F7" s="3"/>
      <c r="G7" s="3"/>
      <c r="H7" s="3"/>
      <c r="I7" s="3"/>
      <c r="J7" s="3"/>
      <c r="K7" s="3"/>
      <c r="L7" s="3"/>
      <c r="M7" s="3"/>
      <c r="N7" s="2"/>
      <c r="O7" s="3"/>
      <c r="P7" s="3"/>
      <c r="Q7" s="3"/>
      <c r="R7" s="2"/>
      <c r="S7" s="3"/>
      <c r="T7" s="3"/>
      <c r="U7" s="3"/>
      <c r="V7" s="3"/>
    </row>
    <row r="8" spans="1:25" ht="30" customHeight="1" x14ac:dyDescent="0.25">
      <c r="A8" s="3"/>
      <c r="B8" s="319" t="s">
        <v>23</v>
      </c>
      <c r="C8" s="27">
        <f>+'1-Budget Input'!C16</f>
        <v>0</v>
      </c>
      <c r="D8" s="26"/>
      <c r="E8" s="4"/>
      <c r="F8" s="3"/>
      <c r="G8" s="3"/>
      <c r="H8" s="3"/>
      <c r="I8" s="3"/>
      <c r="J8" s="3"/>
      <c r="K8" s="2"/>
      <c r="L8" s="3"/>
      <c r="M8" s="3"/>
      <c r="N8" s="3"/>
      <c r="O8" s="2"/>
      <c r="P8" s="3"/>
      <c r="Q8" s="3"/>
      <c r="R8" s="3"/>
      <c r="S8" s="3"/>
      <c r="T8" s="3"/>
      <c r="U8" s="3"/>
      <c r="V8" s="3"/>
    </row>
    <row r="9" spans="1:25" ht="16.5" customHeight="1" x14ac:dyDescent="0.25">
      <c r="A9" s="3"/>
      <c r="B9" s="2"/>
      <c r="C9" s="3"/>
      <c r="D9" s="3"/>
      <c r="E9" s="4"/>
      <c r="F9" s="3"/>
      <c r="G9" s="3"/>
      <c r="H9" s="3"/>
      <c r="I9" s="3"/>
      <c r="J9" s="3"/>
      <c r="K9" s="3"/>
      <c r="L9" s="3"/>
      <c r="M9" s="3"/>
      <c r="N9" s="2"/>
      <c r="O9" s="3"/>
      <c r="P9" s="3"/>
      <c r="Q9" s="3"/>
      <c r="R9" s="2"/>
      <c r="S9" s="3"/>
      <c r="T9" s="3"/>
      <c r="U9" s="3"/>
      <c r="V9" s="2"/>
      <c r="W9" s="3"/>
      <c r="X9" s="3"/>
      <c r="Y9" s="3"/>
    </row>
    <row r="10" spans="1:25" ht="30" customHeight="1" x14ac:dyDescent="0.25">
      <c r="A10" s="626" t="s">
        <v>250</v>
      </c>
      <c r="B10" s="639"/>
      <c r="C10" s="691" t="str">
        <f>IF('1-Budget Input'!C29:F29=0,"Not Used",'1-Budget Input'!C29:F29)</f>
        <v>Not Used</v>
      </c>
      <c r="D10" s="692"/>
      <c r="E10" s="692"/>
      <c r="F10" s="693"/>
      <c r="G10" s="626" t="s">
        <v>230</v>
      </c>
      <c r="H10" s="627"/>
      <c r="I10" s="695" t="str">
        <f>IF('1-Budget Input'!H29="","",'1-Budget Input'!H29)</f>
        <v/>
      </c>
      <c r="J10" s="696"/>
      <c r="K10" s="626" t="s">
        <v>249</v>
      </c>
      <c r="L10" s="627"/>
      <c r="M10" s="333" t="str">
        <f>IF('1-Budget Input'!J29="","",'1-Budget Input'!J29)</f>
        <v/>
      </c>
      <c r="N10" s="3"/>
      <c r="O10" s="3"/>
      <c r="P10" s="3"/>
      <c r="Q10" s="2"/>
      <c r="R10" s="3"/>
      <c r="S10" s="3"/>
      <c r="T10" s="3"/>
      <c r="U10" s="2"/>
      <c r="V10" s="3"/>
      <c r="W10" s="3"/>
      <c r="X10" s="3"/>
      <c r="Y10" s="3"/>
    </row>
    <row r="11" spans="1:25" x14ac:dyDescent="0.25">
      <c r="A11" s="3"/>
      <c r="B11" s="2"/>
      <c r="C11" s="3"/>
      <c r="D11" s="3"/>
      <c r="E11" s="4"/>
      <c r="F11" s="3"/>
      <c r="G11" s="3"/>
      <c r="H11" s="3"/>
      <c r="I11" s="3"/>
      <c r="J11" s="3"/>
      <c r="K11" s="3"/>
      <c r="L11" s="3"/>
      <c r="N11" s="86"/>
      <c r="O11" s="3"/>
      <c r="P11" s="3"/>
      <c r="Q11" s="3"/>
      <c r="R11" s="2"/>
      <c r="S11" s="3"/>
      <c r="T11" s="3"/>
      <c r="U11" s="3"/>
      <c r="V11" s="3"/>
    </row>
    <row r="12" spans="1:25" ht="15.75" thickBot="1" x14ac:dyDescent="0.3">
      <c r="A12" s="63"/>
      <c r="B12" s="65"/>
      <c r="C12" s="22"/>
      <c r="D12" s="22"/>
      <c r="E12" s="22"/>
      <c r="F12" s="22"/>
      <c r="G12" s="22"/>
      <c r="H12" s="22"/>
      <c r="I12" s="63"/>
      <c r="J12" s="65"/>
      <c r="K12" s="64"/>
      <c r="L12" s="43"/>
      <c r="M12" s="63"/>
      <c r="N12" s="65"/>
      <c r="O12" s="64"/>
      <c r="P12" s="43"/>
      <c r="Q12" s="63"/>
      <c r="R12" s="65"/>
      <c r="S12" s="64"/>
      <c r="T12" s="3"/>
      <c r="U12" s="3"/>
      <c r="V12" s="3"/>
    </row>
    <row r="13" spans="1:25" ht="27" customHeight="1" x14ac:dyDescent="0.45">
      <c r="A13" s="481">
        <f>+C6</f>
        <v>0</v>
      </c>
      <c r="B13" s="482"/>
      <c r="C13" s="482"/>
      <c r="D13" s="482"/>
      <c r="E13" s="482"/>
      <c r="F13" s="477"/>
      <c r="G13" s="477"/>
      <c r="H13" s="477"/>
      <c r="I13" s="483" t="s">
        <v>224</v>
      </c>
      <c r="J13" s="477"/>
      <c r="K13" s="477"/>
      <c r="L13" s="477"/>
      <c r="M13" s="478">
        <f>+C8</f>
        <v>0</v>
      </c>
      <c r="N13" s="484" t="s">
        <v>69</v>
      </c>
      <c r="O13" s="485"/>
      <c r="P13" s="699" t="str">
        <f>+I10</f>
        <v/>
      </c>
      <c r="Q13" s="700"/>
      <c r="R13" s="2"/>
      <c r="S13" s="3"/>
      <c r="T13" s="3"/>
      <c r="U13" s="3"/>
      <c r="V13" s="3"/>
    </row>
    <row r="14" spans="1:25" s="214" customFormat="1" ht="23.25" customHeight="1" thickBot="1" x14ac:dyDescent="0.3">
      <c r="A14" s="486">
        <f>+C8</f>
        <v>0</v>
      </c>
      <c r="B14" s="487" t="str">
        <f>IF(C131=0,"No New Data",VLOOKUP(B169,B157:G168,6,FALSE))</f>
        <v>No New Data</v>
      </c>
      <c r="C14" s="488"/>
      <c r="D14" s="488"/>
      <c r="E14" s="488"/>
      <c r="F14" s="488"/>
      <c r="G14" s="488"/>
      <c r="H14" s="488"/>
      <c r="I14" s="489" t="str">
        <f>+C10</f>
        <v>Not Used</v>
      </c>
      <c r="J14" s="490"/>
      <c r="K14" s="479"/>
      <c r="L14" s="479"/>
      <c r="M14" s="705" t="s">
        <v>225</v>
      </c>
      <c r="N14" s="705"/>
      <c r="O14" s="705"/>
      <c r="P14" s="706" t="str">
        <f>IF(P13="","",ROUND(P13*VLOOKUP(B14,E119:R130,14,FALSE),-1))</f>
        <v/>
      </c>
      <c r="Q14" s="707"/>
      <c r="R14" s="212"/>
      <c r="S14" s="213"/>
      <c r="T14" s="213"/>
      <c r="U14" s="213"/>
      <c r="V14" s="213"/>
    </row>
    <row r="15" spans="1:25" x14ac:dyDescent="0.25">
      <c r="A15" s="66"/>
      <c r="B15" s="63"/>
      <c r="C15" s="43"/>
      <c r="D15" s="43"/>
      <c r="E15" s="22"/>
      <c r="F15" s="43"/>
      <c r="G15" s="43"/>
      <c r="H15" s="43"/>
      <c r="I15" s="43"/>
      <c r="J15" s="43"/>
      <c r="K15" s="43"/>
      <c r="L15" s="43"/>
      <c r="M15" s="43"/>
      <c r="N15" s="86" t="s">
        <v>175</v>
      </c>
      <c r="O15" s="43"/>
      <c r="P15" s="43"/>
      <c r="Q15" s="67"/>
      <c r="R15" s="2"/>
      <c r="S15" s="3"/>
      <c r="T15" s="3"/>
      <c r="U15" s="3"/>
      <c r="V15" s="3"/>
    </row>
    <row r="16" spans="1:25" x14ac:dyDescent="0.25">
      <c r="A16" s="66"/>
      <c r="B16" s="63"/>
      <c r="C16" s="43"/>
      <c r="D16" s="43"/>
      <c r="E16" s="22"/>
      <c r="F16" s="43"/>
      <c r="G16" s="43"/>
      <c r="H16" s="43"/>
      <c r="I16" s="43"/>
      <c r="J16" s="43"/>
      <c r="K16" s="43"/>
      <c r="L16" s="43"/>
      <c r="M16" s="43"/>
      <c r="N16" s="63"/>
      <c r="O16" s="43"/>
      <c r="P16" s="43"/>
      <c r="Q16" s="67"/>
      <c r="R16" s="2"/>
      <c r="S16" s="3"/>
      <c r="T16" s="3"/>
      <c r="U16" s="3"/>
      <c r="V16" s="3"/>
    </row>
    <row r="17" spans="1:22" x14ac:dyDescent="0.25">
      <c r="A17" s="66"/>
      <c r="B17" s="63"/>
      <c r="C17" s="43"/>
      <c r="D17" s="43"/>
      <c r="E17" s="22"/>
      <c r="F17" s="43"/>
      <c r="G17" s="43"/>
      <c r="H17" s="43"/>
      <c r="I17" s="43"/>
      <c r="J17" s="43"/>
      <c r="K17" s="43"/>
      <c r="L17" s="43"/>
      <c r="M17" s="43"/>
      <c r="N17" s="63"/>
      <c r="O17" s="43"/>
      <c r="P17" s="43"/>
      <c r="Q17" s="67"/>
      <c r="R17" s="2"/>
      <c r="S17" s="3"/>
      <c r="T17" s="3"/>
      <c r="U17" s="3"/>
      <c r="V17" s="3"/>
    </row>
    <row r="18" spans="1:22" x14ac:dyDescent="0.25">
      <c r="A18" s="66"/>
      <c r="B18" s="63"/>
      <c r="C18" s="43"/>
      <c r="D18" s="43"/>
      <c r="E18" s="22"/>
      <c r="F18" s="43"/>
      <c r="G18" s="43"/>
      <c r="H18" s="43"/>
      <c r="I18" s="43"/>
      <c r="J18" s="43"/>
      <c r="K18" s="43"/>
      <c r="L18" s="43"/>
      <c r="M18" s="43"/>
      <c r="N18" s="63"/>
      <c r="O18" s="43"/>
      <c r="P18" s="43"/>
      <c r="Q18" s="67"/>
      <c r="R18" s="2"/>
      <c r="S18" s="3"/>
      <c r="T18" s="3"/>
      <c r="U18" s="3"/>
      <c r="V18" s="3"/>
    </row>
    <row r="19" spans="1:22" x14ac:dyDescent="0.25">
      <c r="A19" s="66"/>
      <c r="B19" s="63"/>
      <c r="C19" s="43"/>
      <c r="D19" s="43"/>
      <c r="E19" s="22"/>
      <c r="F19" s="43"/>
      <c r="G19" s="43"/>
      <c r="H19" s="43"/>
      <c r="I19" s="43"/>
      <c r="J19" s="43"/>
      <c r="K19" s="43"/>
      <c r="L19" s="43"/>
      <c r="M19" s="43"/>
      <c r="N19" s="63"/>
      <c r="O19" s="43"/>
      <c r="P19" s="43"/>
      <c r="Q19" s="67"/>
      <c r="R19" s="2"/>
      <c r="S19" s="3"/>
      <c r="T19" s="3"/>
      <c r="U19" s="3"/>
      <c r="V19" s="3"/>
    </row>
    <row r="20" spans="1:22" x14ac:dyDescent="0.25">
      <c r="A20" s="66"/>
      <c r="B20" s="63"/>
      <c r="C20" s="43"/>
      <c r="D20" s="43"/>
      <c r="E20" s="22"/>
      <c r="F20" s="43"/>
      <c r="G20" s="43"/>
      <c r="H20" s="43"/>
      <c r="I20" s="43"/>
      <c r="J20" s="43"/>
      <c r="K20" s="43"/>
      <c r="L20" s="43"/>
      <c r="M20" s="43"/>
      <c r="N20" s="63"/>
      <c r="O20" s="43"/>
      <c r="P20" s="43"/>
      <c r="Q20" s="67"/>
      <c r="R20" s="2"/>
      <c r="S20" s="3"/>
      <c r="T20" s="3"/>
      <c r="U20" s="3"/>
      <c r="V20" s="3"/>
    </row>
    <row r="21" spans="1:22" x14ac:dyDescent="0.25">
      <c r="A21" s="66"/>
      <c r="B21" s="63"/>
      <c r="C21" s="43"/>
      <c r="D21" s="43"/>
      <c r="E21" s="22"/>
      <c r="F21" s="43"/>
      <c r="G21" s="43"/>
      <c r="H21" s="43"/>
      <c r="I21" s="43"/>
      <c r="J21" s="43"/>
      <c r="K21" s="43"/>
      <c r="L21" s="43"/>
      <c r="M21" s="43"/>
      <c r="N21" s="63"/>
      <c r="O21" s="43"/>
      <c r="P21" s="43"/>
      <c r="Q21" s="67"/>
      <c r="R21" s="2"/>
      <c r="S21" s="3"/>
      <c r="T21" s="3"/>
      <c r="U21" s="3"/>
      <c r="V21" s="3"/>
    </row>
    <row r="22" spans="1:22" x14ac:dyDescent="0.25">
      <c r="A22" s="66"/>
      <c r="B22" s="63"/>
      <c r="C22" s="43"/>
      <c r="D22" s="43"/>
      <c r="E22" s="22"/>
      <c r="F22" s="43"/>
      <c r="G22" s="43"/>
      <c r="H22" s="43"/>
      <c r="I22" s="43"/>
      <c r="J22" s="43"/>
      <c r="K22" s="43"/>
      <c r="L22" s="43"/>
      <c r="M22" s="43"/>
      <c r="N22" s="63"/>
      <c r="O22" s="43"/>
      <c r="P22" s="43"/>
      <c r="Q22" s="67"/>
      <c r="R22" s="2"/>
      <c r="S22" s="3"/>
      <c r="T22" s="3"/>
      <c r="U22" s="3"/>
      <c r="V22" s="3"/>
    </row>
    <row r="23" spans="1:22" x14ac:dyDescent="0.25">
      <c r="A23" s="66"/>
      <c r="B23" s="63"/>
      <c r="C23" s="43"/>
      <c r="D23" s="43"/>
      <c r="E23" s="22"/>
      <c r="F23" s="43"/>
      <c r="G23" s="43"/>
      <c r="H23" s="43"/>
      <c r="I23" s="43"/>
      <c r="J23" s="43"/>
      <c r="K23" s="43"/>
      <c r="L23" s="43"/>
      <c r="M23" s="43"/>
      <c r="N23" s="63"/>
      <c r="O23" s="43"/>
      <c r="P23" s="43"/>
      <c r="Q23" s="67"/>
      <c r="R23" s="2"/>
      <c r="S23" s="3"/>
      <c r="T23" s="3"/>
      <c r="U23" s="3"/>
      <c r="V23" s="3"/>
    </row>
    <row r="24" spans="1:22" x14ac:dyDescent="0.25">
      <c r="A24" s="66"/>
      <c r="B24" s="63"/>
      <c r="C24" s="43"/>
      <c r="D24" s="43"/>
      <c r="E24" s="22"/>
      <c r="F24" s="43"/>
      <c r="G24" s="43"/>
      <c r="H24" s="43"/>
      <c r="I24" s="43"/>
      <c r="J24" s="43"/>
      <c r="K24" s="43"/>
      <c r="L24" s="43"/>
      <c r="M24" s="43"/>
      <c r="N24" s="63"/>
      <c r="O24" s="43"/>
      <c r="P24" s="43"/>
      <c r="Q24" s="67"/>
      <c r="R24" s="2"/>
      <c r="S24" s="3"/>
      <c r="T24" s="3"/>
      <c r="U24" s="3"/>
      <c r="V24" s="3"/>
    </row>
    <row r="25" spans="1:22" x14ac:dyDescent="0.25">
      <c r="A25" s="66"/>
      <c r="B25" s="63"/>
      <c r="C25" s="43"/>
      <c r="D25" s="43"/>
      <c r="E25" s="22"/>
      <c r="F25" s="43"/>
      <c r="G25" s="43"/>
      <c r="H25" s="43"/>
      <c r="I25" s="43"/>
      <c r="J25" s="43"/>
      <c r="K25" s="43"/>
      <c r="L25" s="43"/>
      <c r="M25" s="43"/>
      <c r="N25" s="63"/>
      <c r="O25" s="43"/>
      <c r="P25" s="43"/>
      <c r="Q25" s="67"/>
      <c r="R25" s="2"/>
      <c r="S25" s="3"/>
      <c r="T25" s="3"/>
      <c r="U25" s="3"/>
      <c r="V25" s="3"/>
    </row>
    <row r="26" spans="1:22" x14ac:dyDescent="0.25">
      <c r="A26" s="66"/>
      <c r="B26" s="63"/>
      <c r="C26" s="43"/>
      <c r="D26" s="43"/>
      <c r="E26" s="22"/>
      <c r="F26" s="43"/>
      <c r="G26" s="43"/>
      <c r="H26" s="43"/>
      <c r="I26" s="43"/>
      <c r="J26" s="43"/>
      <c r="K26" s="43"/>
      <c r="L26" s="43"/>
      <c r="M26" s="43"/>
      <c r="N26" s="63"/>
      <c r="O26" s="43"/>
      <c r="P26" s="43"/>
      <c r="Q26" s="67"/>
      <c r="R26" s="2"/>
      <c r="S26" s="3"/>
      <c r="T26" s="3"/>
      <c r="U26" s="3"/>
      <c r="V26" s="3"/>
    </row>
    <row r="27" spans="1:22" x14ac:dyDescent="0.25">
      <c r="A27" s="66"/>
      <c r="B27" s="63"/>
      <c r="C27" s="43"/>
      <c r="D27" s="43"/>
      <c r="E27" s="22"/>
      <c r="F27" s="43"/>
      <c r="G27" s="43"/>
      <c r="H27" s="43"/>
      <c r="I27" s="43"/>
      <c r="J27" s="43"/>
      <c r="K27" s="43"/>
      <c r="L27" s="43"/>
      <c r="M27" s="43"/>
      <c r="N27" s="63"/>
      <c r="O27" s="43"/>
      <c r="P27" s="43"/>
      <c r="Q27" s="67"/>
      <c r="R27" s="2"/>
      <c r="S27" s="3"/>
      <c r="T27" s="3"/>
      <c r="U27" s="3"/>
      <c r="V27" s="3"/>
    </row>
    <row r="28" spans="1:22" x14ac:dyDescent="0.25">
      <c r="A28" s="66"/>
      <c r="B28" s="63"/>
      <c r="C28" s="43"/>
      <c r="D28" s="43"/>
      <c r="E28" s="22"/>
      <c r="F28" s="43"/>
      <c r="G28" s="43"/>
      <c r="H28" s="43"/>
      <c r="I28" s="43"/>
      <c r="J28" s="43"/>
      <c r="K28" s="43"/>
      <c r="L28" s="43"/>
      <c r="M28" s="43"/>
      <c r="N28" s="63"/>
      <c r="O28" s="43"/>
      <c r="P28" s="43"/>
      <c r="Q28" s="67"/>
      <c r="R28" s="2"/>
      <c r="S28" s="3"/>
      <c r="T28" s="3"/>
      <c r="U28" s="3"/>
      <c r="V28" s="3"/>
    </row>
    <row r="29" spans="1:22" x14ac:dyDescent="0.25">
      <c r="A29" s="66"/>
      <c r="B29" s="63"/>
      <c r="C29" s="43"/>
      <c r="D29" s="43"/>
      <c r="E29" s="22"/>
      <c r="F29" s="43"/>
      <c r="G29" s="43"/>
      <c r="H29" s="43"/>
      <c r="I29" s="43"/>
      <c r="J29" s="43"/>
      <c r="K29" s="43"/>
      <c r="L29" s="43"/>
      <c r="M29" s="43"/>
      <c r="N29" s="63"/>
      <c r="O29" s="43"/>
      <c r="P29" s="43"/>
      <c r="Q29" s="67"/>
      <c r="R29" s="2"/>
      <c r="S29" s="3"/>
      <c r="T29" s="3"/>
      <c r="U29" s="3"/>
      <c r="V29" s="3"/>
    </row>
    <row r="30" spans="1:22" x14ac:dyDescent="0.25">
      <c r="A30" s="66"/>
      <c r="B30" s="63"/>
      <c r="C30" s="43"/>
      <c r="D30" s="43"/>
      <c r="E30" s="22"/>
      <c r="F30" s="43"/>
      <c r="G30" s="43"/>
      <c r="H30" s="43"/>
      <c r="I30" s="43"/>
      <c r="J30" s="43"/>
      <c r="K30" s="43"/>
      <c r="L30" s="43"/>
      <c r="M30" s="43"/>
      <c r="N30" s="63"/>
      <c r="O30" s="43"/>
      <c r="P30" s="43"/>
      <c r="Q30" s="67"/>
      <c r="R30" s="2"/>
      <c r="S30" s="3"/>
      <c r="T30" s="3"/>
      <c r="U30" s="3"/>
      <c r="V30" s="3"/>
    </row>
    <row r="31" spans="1:22" x14ac:dyDescent="0.25">
      <c r="A31" s="66"/>
      <c r="B31" s="63"/>
      <c r="C31" s="43"/>
      <c r="D31" s="43"/>
      <c r="E31" s="22"/>
      <c r="F31" s="43"/>
      <c r="G31" s="43"/>
      <c r="H31" s="43"/>
      <c r="I31" s="43"/>
      <c r="J31" s="43"/>
      <c r="K31" s="43"/>
      <c r="L31" s="43"/>
      <c r="M31" s="43"/>
      <c r="N31" s="63"/>
      <c r="O31" s="43"/>
      <c r="P31" s="43"/>
      <c r="Q31" s="67"/>
      <c r="R31" s="2"/>
      <c r="S31" s="3"/>
      <c r="T31" s="3"/>
      <c r="U31" s="3"/>
      <c r="V31" s="3"/>
    </row>
    <row r="32" spans="1:22" x14ac:dyDescent="0.25">
      <c r="A32" s="66"/>
      <c r="B32" s="63"/>
      <c r="C32" s="43"/>
      <c r="D32" s="43"/>
      <c r="E32" s="22"/>
      <c r="F32" s="43"/>
      <c r="G32" s="43"/>
      <c r="H32" s="43"/>
      <c r="I32" s="43"/>
      <c r="J32" s="43"/>
      <c r="K32" s="43"/>
      <c r="L32" s="43"/>
      <c r="M32" s="43"/>
      <c r="N32" s="63"/>
      <c r="O32" s="43"/>
      <c r="P32" s="43"/>
      <c r="Q32" s="67"/>
      <c r="R32" s="2"/>
      <c r="S32" s="3"/>
      <c r="T32" s="3"/>
      <c r="U32" s="3"/>
      <c r="V32" s="3"/>
    </row>
    <row r="33" spans="1:22" x14ac:dyDescent="0.25">
      <c r="A33" s="66"/>
      <c r="B33" s="63"/>
      <c r="C33" s="43"/>
      <c r="D33" s="43"/>
      <c r="E33" s="22"/>
      <c r="F33" s="43"/>
      <c r="G33" s="43"/>
      <c r="H33" s="43"/>
      <c r="I33" s="43"/>
      <c r="J33" s="43"/>
      <c r="K33" s="43"/>
      <c r="L33" s="43"/>
      <c r="M33" s="43"/>
      <c r="N33" s="63"/>
      <c r="O33" s="43"/>
      <c r="P33" s="43"/>
      <c r="Q33" s="67"/>
      <c r="R33" s="2"/>
      <c r="S33" s="3"/>
      <c r="T33" s="3"/>
      <c r="U33" s="3"/>
      <c r="V33" s="3"/>
    </row>
    <row r="34" spans="1:22" x14ac:dyDescent="0.25">
      <c r="A34" s="66"/>
      <c r="B34" s="63"/>
      <c r="C34" s="43"/>
      <c r="D34" s="43"/>
      <c r="E34" s="22"/>
      <c r="F34" s="43"/>
      <c r="G34" s="43"/>
      <c r="H34" s="43"/>
      <c r="I34" s="43"/>
      <c r="J34" s="43"/>
      <c r="K34" s="43"/>
      <c r="L34" s="43"/>
      <c r="M34" s="43"/>
      <c r="N34" s="63"/>
      <c r="O34" s="43"/>
      <c r="P34" s="43"/>
      <c r="Q34" s="67"/>
      <c r="R34" s="2"/>
      <c r="S34" s="3"/>
      <c r="T34" s="3"/>
      <c r="U34" s="3"/>
      <c r="V34" s="3"/>
    </row>
    <row r="35" spans="1:22" x14ac:dyDescent="0.25">
      <c r="A35" s="66"/>
      <c r="B35" s="63"/>
      <c r="C35" s="43"/>
      <c r="D35" s="43"/>
      <c r="E35" s="22"/>
      <c r="F35" s="43"/>
      <c r="G35" s="43"/>
      <c r="H35" s="43"/>
      <c r="I35" s="43"/>
      <c r="J35" s="43"/>
      <c r="K35" s="43"/>
      <c r="L35" s="43"/>
      <c r="M35" s="43"/>
      <c r="N35" s="63"/>
      <c r="O35" s="43"/>
      <c r="P35" s="43"/>
      <c r="Q35" s="67"/>
      <c r="R35" s="2"/>
      <c r="S35" s="3"/>
      <c r="T35" s="3"/>
      <c r="U35" s="3"/>
      <c r="V35" s="3"/>
    </row>
    <row r="36" spans="1:22" x14ac:dyDescent="0.25">
      <c r="A36" s="66"/>
      <c r="B36" s="63"/>
      <c r="C36" s="43"/>
      <c r="D36" s="43"/>
      <c r="E36" s="22"/>
      <c r="F36" s="43"/>
      <c r="G36" s="43"/>
      <c r="H36" s="43"/>
      <c r="I36" s="43"/>
      <c r="J36" s="43"/>
      <c r="K36" s="43"/>
      <c r="L36" s="43"/>
      <c r="M36" s="43"/>
      <c r="N36" s="63"/>
      <c r="O36" s="43"/>
      <c r="P36" s="43"/>
      <c r="Q36" s="67"/>
      <c r="R36" s="2"/>
      <c r="S36" s="3"/>
      <c r="T36" s="3"/>
      <c r="U36" s="3"/>
      <c r="V36" s="3"/>
    </row>
    <row r="37" spans="1:22" x14ac:dyDescent="0.25">
      <c r="A37" s="66"/>
      <c r="B37" s="63"/>
      <c r="C37" s="43"/>
      <c r="D37" s="43"/>
      <c r="E37" s="22"/>
      <c r="F37" s="43"/>
      <c r="G37" s="43"/>
      <c r="H37" s="43"/>
      <c r="I37" s="43"/>
      <c r="J37" s="43"/>
      <c r="K37" s="43"/>
      <c r="L37" s="43"/>
      <c r="M37" s="43"/>
      <c r="N37" s="63"/>
      <c r="O37" s="43"/>
      <c r="P37" s="43"/>
      <c r="Q37" s="67"/>
      <c r="R37" s="2"/>
      <c r="S37" s="3"/>
      <c r="T37" s="3"/>
      <c r="U37" s="3"/>
      <c r="V37" s="3"/>
    </row>
    <row r="38" spans="1:22" x14ac:dyDescent="0.25">
      <c r="A38" s="66"/>
      <c r="B38" s="63"/>
      <c r="C38" s="43"/>
      <c r="D38" s="43"/>
      <c r="E38" s="22"/>
      <c r="F38" s="43"/>
      <c r="G38" s="43"/>
      <c r="H38" s="43"/>
      <c r="I38" s="43"/>
      <c r="J38" s="43"/>
      <c r="K38" s="43"/>
      <c r="L38" s="43"/>
      <c r="M38" s="43"/>
      <c r="N38" s="63"/>
      <c r="O38" s="43"/>
      <c r="P38" s="43"/>
      <c r="Q38" s="67"/>
      <c r="R38" s="2"/>
      <c r="S38" s="3"/>
      <c r="T38" s="3"/>
      <c r="U38" s="3"/>
      <c r="V38" s="3"/>
    </row>
    <row r="39" spans="1:22" x14ac:dyDescent="0.25">
      <c r="A39" s="66"/>
      <c r="B39" s="63"/>
      <c r="C39" s="43"/>
      <c r="D39" s="43"/>
      <c r="E39" s="22"/>
      <c r="F39" s="43"/>
      <c r="G39" s="43"/>
      <c r="H39" s="43"/>
      <c r="I39" s="43"/>
      <c r="J39" s="43"/>
      <c r="K39" s="43"/>
      <c r="L39" s="43"/>
      <c r="M39" s="43"/>
      <c r="N39" s="63"/>
      <c r="O39" s="43"/>
      <c r="P39" s="43"/>
      <c r="Q39" s="67"/>
      <c r="R39" s="2"/>
      <c r="S39" s="3"/>
      <c r="T39" s="3"/>
      <c r="U39" s="3"/>
      <c r="V39" s="3"/>
    </row>
    <row r="40" spans="1:22" x14ac:dyDescent="0.25">
      <c r="A40" s="66"/>
      <c r="B40" s="63"/>
      <c r="C40" s="43"/>
      <c r="D40" s="43"/>
      <c r="E40" s="22"/>
      <c r="F40" s="43"/>
      <c r="G40" s="43"/>
      <c r="H40" s="43"/>
      <c r="I40" s="43"/>
      <c r="J40" s="43"/>
      <c r="K40" s="43"/>
      <c r="L40" s="43"/>
      <c r="M40" s="43"/>
      <c r="N40" s="63"/>
      <c r="O40" s="43"/>
      <c r="P40" s="43"/>
      <c r="Q40" s="67"/>
      <c r="R40" s="2"/>
      <c r="S40" s="3"/>
      <c r="T40" s="3"/>
      <c r="U40" s="3"/>
      <c r="V40" s="3"/>
    </row>
    <row r="41" spans="1:22" x14ac:dyDescent="0.25">
      <c r="A41" s="66"/>
      <c r="B41" s="63"/>
      <c r="C41" s="43"/>
      <c r="D41" s="43"/>
      <c r="E41" s="22"/>
      <c r="F41" s="43"/>
      <c r="G41" s="43"/>
      <c r="H41" s="43"/>
      <c r="I41" s="43"/>
      <c r="J41" s="43"/>
      <c r="K41" s="43"/>
      <c r="L41" s="43"/>
      <c r="M41" s="43"/>
      <c r="N41" s="63"/>
      <c r="O41" s="43"/>
      <c r="P41" s="43"/>
      <c r="Q41" s="67"/>
      <c r="R41" s="2"/>
      <c r="S41" s="3"/>
      <c r="T41" s="3"/>
      <c r="U41" s="3"/>
      <c r="V41" s="3"/>
    </row>
    <row r="42" spans="1:22" x14ac:dyDescent="0.25">
      <c r="A42" s="66"/>
      <c r="B42" s="63"/>
      <c r="C42" s="43"/>
      <c r="D42" s="43"/>
      <c r="E42" s="22"/>
      <c r="F42" s="43"/>
      <c r="G42" s="43"/>
      <c r="H42" s="43"/>
      <c r="I42" s="43"/>
      <c r="J42" s="43"/>
      <c r="K42" s="43"/>
      <c r="L42" s="43"/>
      <c r="M42" s="43"/>
      <c r="N42" s="63"/>
      <c r="O42" s="43"/>
      <c r="P42" s="43"/>
      <c r="Q42" s="67"/>
      <c r="R42" s="2"/>
      <c r="S42" s="3"/>
      <c r="T42" s="3"/>
      <c r="U42" s="3"/>
      <c r="V42" s="3"/>
    </row>
    <row r="43" spans="1:22" x14ac:dyDescent="0.25">
      <c r="A43" s="66"/>
      <c r="B43" s="63"/>
      <c r="C43" s="43"/>
      <c r="D43" s="43"/>
      <c r="E43" s="22"/>
      <c r="F43" s="43"/>
      <c r="G43" s="43"/>
      <c r="H43" s="43"/>
      <c r="I43" s="43"/>
      <c r="J43" s="43"/>
      <c r="K43" s="43"/>
      <c r="L43" s="43"/>
      <c r="M43" s="43"/>
      <c r="N43" s="63"/>
      <c r="O43" s="43"/>
      <c r="P43" s="43"/>
      <c r="Q43" s="67"/>
      <c r="R43" s="2"/>
      <c r="S43" s="3"/>
      <c r="T43" s="3"/>
      <c r="U43" s="3"/>
      <c r="V43" s="3"/>
    </row>
    <row r="44" spans="1:22" x14ac:dyDescent="0.25">
      <c r="A44" s="66"/>
      <c r="B44" s="63"/>
      <c r="C44" s="43"/>
      <c r="D44" s="43"/>
      <c r="E44" s="22"/>
      <c r="F44" s="43"/>
      <c r="G44" s="43"/>
      <c r="H44" s="43"/>
      <c r="I44" s="43"/>
      <c r="J44" s="43"/>
      <c r="K44" s="43"/>
      <c r="L44" s="43"/>
      <c r="M44" s="43"/>
      <c r="N44" s="63"/>
      <c r="O44" s="43"/>
      <c r="P44" s="43"/>
      <c r="Q44" s="67"/>
      <c r="R44" s="2"/>
      <c r="S44" s="3"/>
      <c r="T44" s="3"/>
      <c r="U44" s="3"/>
      <c r="V44" s="3"/>
    </row>
    <row r="45" spans="1:22" x14ac:dyDescent="0.25">
      <c r="A45" s="66"/>
      <c r="B45" s="63"/>
      <c r="C45" s="43"/>
      <c r="D45" s="43"/>
      <c r="E45" s="22"/>
      <c r="F45" s="43"/>
      <c r="G45" s="43"/>
      <c r="H45" s="43"/>
      <c r="I45" s="43"/>
      <c r="J45" s="43"/>
      <c r="K45" s="43"/>
      <c r="L45" s="43"/>
      <c r="M45" s="43"/>
      <c r="N45" s="63"/>
      <c r="O45" s="43"/>
      <c r="P45" s="43"/>
      <c r="Q45" s="67"/>
      <c r="R45" s="2"/>
      <c r="S45" s="3"/>
      <c r="T45" s="3"/>
      <c r="U45" s="3"/>
      <c r="V45" s="3"/>
    </row>
    <row r="46" spans="1:22" x14ac:dyDescent="0.25">
      <c r="A46" s="66"/>
      <c r="B46" s="63"/>
      <c r="C46" s="43"/>
      <c r="D46" s="43"/>
      <c r="E46" s="22"/>
      <c r="F46" s="43"/>
      <c r="G46" s="43"/>
      <c r="H46" s="43"/>
      <c r="I46" s="43"/>
      <c r="J46" s="43"/>
      <c r="K46" s="43"/>
      <c r="L46" s="43"/>
      <c r="M46" s="43"/>
      <c r="N46" s="63"/>
      <c r="O46" s="43"/>
      <c r="P46" s="43"/>
      <c r="Q46" s="67"/>
      <c r="R46" s="2"/>
      <c r="S46" s="3"/>
      <c r="T46" s="3"/>
      <c r="U46" s="3"/>
      <c r="V46" s="3"/>
    </row>
    <row r="47" spans="1:22" x14ac:dyDescent="0.25">
      <c r="A47" s="66"/>
      <c r="B47" s="63"/>
      <c r="C47" s="43"/>
      <c r="D47" s="43"/>
      <c r="E47" s="22"/>
      <c r="F47" s="43"/>
      <c r="G47" s="43"/>
      <c r="H47" s="43"/>
      <c r="I47" s="43"/>
      <c r="J47" s="43"/>
      <c r="K47" s="43"/>
      <c r="L47" s="43"/>
      <c r="M47" s="43"/>
      <c r="N47" s="63"/>
      <c r="O47" s="43"/>
      <c r="P47" s="43"/>
      <c r="Q47" s="67"/>
      <c r="R47" s="2"/>
      <c r="S47" s="3"/>
      <c r="T47" s="3"/>
      <c r="U47" s="3"/>
      <c r="V47" s="3"/>
    </row>
    <row r="48" spans="1:22" x14ac:dyDescent="0.25">
      <c r="A48" s="66"/>
      <c r="B48" s="63"/>
      <c r="C48" s="43"/>
      <c r="D48" s="43"/>
      <c r="E48" s="22"/>
      <c r="F48" s="43"/>
      <c r="G48" s="43"/>
      <c r="H48" s="43"/>
      <c r="I48" s="43"/>
      <c r="J48" s="43"/>
      <c r="K48" s="43"/>
      <c r="L48" s="43"/>
      <c r="M48" s="43"/>
      <c r="N48" s="63"/>
      <c r="O48" s="43"/>
      <c r="P48" s="43"/>
      <c r="Q48" s="67"/>
      <c r="R48" s="2"/>
      <c r="S48" s="3"/>
      <c r="T48" s="3"/>
      <c r="U48" s="3"/>
      <c r="V48" s="3"/>
    </row>
    <row r="49" spans="1:22" x14ac:dyDescent="0.25">
      <c r="A49" s="66"/>
      <c r="B49" s="63"/>
      <c r="C49" s="43"/>
      <c r="D49" s="43"/>
      <c r="E49" s="22"/>
      <c r="F49" s="43"/>
      <c r="G49" s="43"/>
      <c r="H49" s="43"/>
      <c r="I49" s="43"/>
      <c r="J49" s="43"/>
      <c r="K49" s="43"/>
      <c r="L49" s="43"/>
      <c r="M49" s="43"/>
      <c r="N49" s="63"/>
      <c r="O49" s="43"/>
      <c r="P49" s="43"/>
      <c r="Q49" s="67"/>
      <c r="R49" s="2"/>
      <c r="S49" s="3"/>
      <c r="T49" s="3"/>
      <c r="U49" s="3"/>
      <c r="V49" s="3"/>
    </row>
    <row r="50" spans="1:22" x14ac:dyDescent="0.25">
      <c r="A50" s="66"/>
      <c r="B50" s="63"/>
      <c r="C50" s="43"/>
      <c r="D50" s="43"/>
      <c r="E50" s="22"/>
      <c r="F50" s="43"/>
      <c r="G50" s="43"/>
      <c r="H50" s="43"/>
      <c r="I50" s="43"/>
      <c r="J50" s="43"/>
      <c r="K50" s="43"/>
      <c r="L50" s="43"/>
      <c r="M50" s="43"/>
      <c r="N50" s="63"/>
      <c r="O50" s="43"/>
      <c r="P50" s="43"/>
      <c r="Q50" s="67"/>
      <c r="R50" s="2"/>
      <c r="S50" s="3"/>
      <c r="T50" s="3"/>
      <c r="U50" s="3"/>
      <c r="V50" s="3"/>
    </row>
    <row r="51" spans="1:22" x14ac:dyDescent="0.25">
      <c r="A51" s="66"/>
      <c r="B51" s="63"/>
      <c r="C51" s="43"/>
      <c r="D51" s="43"/>
      <c r="E51" s="22"/>
      <c r="F51" s="43"/>
      <c r="G51" s="43"/>
      <c r="H51" s="43"/>
      <c r="I51" s="43"/>
      <c r="J51" s="43"/>
      <c r="K51" s="43"/>
      <c r="L51" s="43"/>
      <c r="M51" s="43"/>
      <c r="N51" s="63"/>
      <c r="O51" s="43"/>
      <c r="P51" s="43"/>
      <c r="Q51" s="67"/>
      <c r="R51" s="2"/>
      <c r="S51" s="3"/>
      <c r="T51" s="3"/>
      <c r="U51" s="3"/>
      <c r="V51" s="3"/>
    </row>
    <row r="52" spans="1:22" x14ac:dyDescent="0.25">
      <c r="A52" s="66"/>
      <c r="B52" s="63"/>
      <c r="C52" s="43"/>
      <c r="D52" s="43"/>
      <c r="E52" s="22"/>
      <c r="F52" s="43"/>
      <c r="G52" s="43"/>
      <c r="H52" s="43"/>
      <c r="I52" s="43"/>
      <c r="J52" s="43"/>
      <c r="K52" s="43"/>
      <c r="L52" s="43"/>
      <c r="M52" s="43"/>
      <c r="N52" s="63"/>
      <c r="O52" s="43"/>
      <c r="P52" s="43"/>
      <c r="Q52" s="67"/>
      <c r="R52" s="2"/>
      <c r="S52" s="3"/>
      <c r="T52" s="3"/>
      <c r="U52" s="3"/>
      <c r="V52" s="3"/>
    </row>
    <row r="53" spans="1:22" x14ac:dyDescent="0.25">
      <c r="A53" s="66"/>
      <c r="B53" s="63"/>
      <c r="C53" s="43"/>
      <c r="D53" s="43"/>
      <c r="E53" s="22"/>
      <c r="F53" s="43"/>
      <c r="G53" s="43"/>
      <c r="H53" s="43"/>
      <c r="I53" s="43"/>
      <c r="J53" s="43"/>
      <c r="K53" s="43"/>
      <c r="L53" s="43"/>
      <c r="M53" s="43"/>
      <c r="N53" s="63"/>
      <c r="O53" s="43"/>
      <c r="P53" s="43"/>
      <c r="Q53" s="67"/>
      <c r="R53" s="2"/>
      <c r="S53" s="3"/>
      <c r="T53" s="3"/>
      <c r="U53" s="3"/>
      <c r="V53" s="3"/>
    </row>
    <row r="54" spans="1:22" x14ac:dyDescent="0.25">
      <c r="A54" s="66"/>
      <c r="B54" s="63"/>
      <c r="C54" s="43"/>
      <c r="D54" s="43"/>
      <c r="E54" s="22"/>
      <c r="F54" s="43"/>
      <c r="G54" s="43"/>
      <c r="H54" s="43"/>
      <c r="I54" s="43"/>
      <c r="J54" s="43"/>
      <c r="K54" s="43"/>
      <c r="L54" s="43"/>
      <c r="M54" s="43"/>
      <c r="N54" s="63"/>
      <c r="O54" s="43"/>
      <c r="P54" s="43"/>
      <c r="Q54" s="67"/>
      <c r="R54" s="2"/>
      <c r="S54" s="3"/>
      <c r="T54" s="3"/>
      <c r="U54" s="3"/>
      <c r="V54" s="3"/>
    </row>
    <row r="55" spans="1:22" x14ac:dyDescent="0.25">
      <c r="A55" s="66"/>
      <c r="B55" s="63"/>
      <c r="C55" s="43"/>
      <c r="D55" s="43"/>
      <c r="E55" s="22"/>
      <c r="F55" s="43"/>
      <c r="G55" s="43"/>
      <c r="H55" s="43"/>
      <c r="I55" s="43"/>
      <c r="J55" s="43"/>
      <c r="K55" s="43"/>
      <c r="L55" s="43"/>
      <c r="M55" s="43"/>
      <c r="N55" s="63"/>
      <c r="O55" s="43"/>
      <c r="P55" s="43"/>
      <c r="Q55" s="67"/>
      <c r="R55" s="2"/>
      <c r="S55" s="3"/>
      <c r="T55" s="3"/>
      <c r="U55" s="3"/>
      <c r="V55" s="3"/>
    </row>
    <row r="56" spans="1:22" x14ac:dyDescent="0.25">
      <c r="A56" s="66"/>
      <c r="B56" s="63"/>
      <c r="C56" s="43"/>
      <c r="D56" s="43"/>
      <c r="E56" s="22"/>
      <c r="F56" s="43"/>
      <c r="G56" s="43"/>
      <c r="H56" s="43"/>
      <c r="I56" s="43"/>
      <c r="J56" s="43"/>
      <c r="K56" s="43"/>
      <c r="L56" s="43"/>
      <c r="M56" s="43"/>
      <c r="N56" s="63"/>
      <c r="O56" s="43"/>
      <c r="P56" s="43"/>
      <c r="Q56" s="67"/>
      <c r="R56" s="2"/>
      <c r="S56" s="3"/>
      <c r="T56" s="3"/>
      <c r="U56" s="3"/>
      <c r="V56" s="3"/>
    </row>
    <row r="57" spans="1:22" x14ac:dyDescent="0.25">
      <c r="A57" s="66"/>
      <c r="B57" s="63"/>
      <c r="C57" s="43"/>
      <c r="D57" s="43"/>
      <c r="E57" s="22"/>
      <c r="F57" s="43"/>
      <c r="G57" s="43"/>
      <c r="H57" s="43"/>
      <c r="I57" s="43"/>
      <c r="J57" s="43"/>
      <c r="K57" s="43"/>
      <c r="L57" s="43"/>
      <c r="M57" s="43"/>
      <c r="N57" s="63"/>
      <c r="O57" s="43"/>
      <c r="P57" s="43"/>
      <c r="Q57" s="67"/>
      <c r="R57" s="2"/>
      <c r="S57" s="3"/>
      <c r="T57" s="3"/>
      <c r="U57" s="3"/>
      <c r="V57" s="3"/>
    </row>
    <row r="58" spans="1:22" x14ac:dyDescent="0.25">
      <c r="A58" s="66"/>
      <c r="B58" s="63"/>
      <c r="C58" s="43"/>
      <c r="D58" s="43"/>
      <c r="E58" s="22"/>
      <c r="F58" s="43"/>
      <c r="G58" s="43"/>
      <c r="H58" s="43"/>
      <c r="I58" s="43"/>
      <c r="J58" s="43"/>
      <c r="K58" s="43"/>
      <c r="L58" s="43"/>
      <c r="M58" s="43"/>
      <c r="N58" s="63"/>
      <c r="O58" s="43"/>
      <c r="P58" s="43"/>
      <c r="Q58" s="67"/>
      <c r="R58" s="2"/>
      <c r="S58" s="3"/>
      <c r="T58" s="3"/>
      <c r="U58" s="3"/>
      <c r="V58" s="3"/>
    </row>
    <row r="59" spans="1:22" x14ac:dyDescent="0.25">
      <c r="A59" s="66"/>
      <c r="B59" s="63"/>
      <c r="C59" s="43"/>
      <c r="D59" s="43"/>
      <c r="E59" s="22"/>
      <c r="F59" s="43"/>
      <c r="G59" s="43"/>
      <c r="H59" s="43"/>
      <c r="I59" s="43"/>
      <c r="J59" s="43"/>
      <c r="K59" s="43"/>
      <c r="L59" s="43"/>
      <c r="M59" s="43"/>
      <c r="N59" s="63"/>
      <c r="O59" s="43"/>
      <c r="P59" s="43"/>
      <c r="Q59" s="67"/>
      <c r="R59" s="2"/>
      <c r="S59" s="3"/>
      <c r="T59" s="3"/>
      <c r="U59" s="3"/>
      <c r="V59" s="3"/>
    </row>
    <row r="60" spans="1:22" x14ac:dyDescent="0.25">
      <c r="A60" s="66"/>
      <c r="B60" s="63"/>
      <c r="C60" s="43"/>
      <c r="D60" s="43"/>
      <c r="E60" s="22"/>
      <c r="F60" s="43"/>
      <c r="G60" s="43"/>
      <c r="H60" s="43"/>
      <c r="I60" s="43"/>
      <c r="J60" s="43"/>
      <c r="K60" s="43"/>
      <c r="L60" s="43"/>
      <c r="M60" s="43"/>
      <c r="N60" s="63"/>
      <c r="O60" s="43"/>
      <c r="P60" s="43"/>
      <c r="Q60" s="67"/>
      <c r="R60" s="2"/>
      <c r="S60" s="3"/>
      <c r="T60" s="3"/>
      <c r="U60" s="3"/>
      <c r="V60" s="3"/>
    </row>
    <row r="61" spans="1:22" x14ac:dyDescent="0.25">
      <c r="A61" s="66"/>
      <c r="B61" s="63"/>
      <c r="C61" s="43"/>
      <c r="D61" s="43"/>
      <c r="E61" s="22"/>
      <c r="F61" s="43"/>
      <c r="G61" s="43"/>
      <c r="H61" s="43"/>
      <c r="I61" s="43"/>
      <c r="J61" s="43"/>
      <c r="K61" s="43"/>
      <c r="L61" s="43"/>
      <c r="M61" s="43"/>
      <c r="N61" s="63"/>
      <c r="O61" s="43"/>
      <c r="P61" s="43"/>
      <c r="Q61" s="67"/>
      <c r="R61" s="2"/>
      <c r="S61" s="3"/>
      <c r="T61" s="3"/>
      <c r="U61" s="3"/>
      <c r="V61" s="3"/>
    </row>
    <row r="62" spans="1:22" x14ac:dyDescent="0.25">
      <c r="A62" s="66"/>
      <c r="B62" s="63"/>
      <c r="C62" s="43"/>
      <c r="D62" s="43"/>
      <c r="E62" s="22"/>
      <c r="F62" s="43"/>
      <c r="G62" s="43"/>
      <c r="H62" s="43"/>
      <c r="I62" s="43"/>
      <c r="J62" s="43"/>
      <c r="K62" s="43"/>
      <c r="L62" s="43"/>
      <c r="M62" s="43"/>
      <c r="N62" s="63"/>
      <c r="O62" s="43"/>
      <c r="P62" s="43"/>
      <c r="Q62" s="67"/>
      <c r="R62" s="2"/>
      <c r="S62" s="3"/>
      <c r="T62" s="3"/>
      <c r="U62" s="3"/>
      <c r="V62" s="3"/>
    </row>
    <row r="63" spans="1:22" x14ac:dyDescent="0.25">
      <c r="A63" s="66"/>
      <c r="B63" s="63"/>
      <c r="C63" s="43"/>
      <c r="D63" s="43"/>
      <c r="E63" s="22"/>
      <c r="F63" s="43"/>
      <c r="G63" s="43"/>
      <c r="H63" s="43"/>
      <c r="I63" s="43"/>
      <c r="J63" s="43"/>
      <c r="K63" s="43"/>
      <c r="L63" s="43"/>
      <c r="M63" s="43"/>
      <c r="N63" s="63"/>
      <c r="O63" s="43"/>
      <c r="P63" s="43"/>
      <c r="Q63" s="67"/>
      <c r="R63" s="2"/>
      <c r="S63" s="3"/>
      <c r="T63" s="3"/>
      <c r="U63" s="3"/>
      <c r="V63" s="3"/>
    </row>
    <row r="64" spans="1:22" x14ac:dyDescent="0.25">
      <c r="A64" s="66"/>
      <c r="B64" s="63"/>
      <c r="C64" s="43"/>
      <c r="D64" s="43"/>
      <c r="E64" s="22"/>
      <c r="F64" s="43"/>
      <c r="G64" s="43"/>
      <c r="H64" s="43"/>
      <c r="I64" s="43"/>
      <c r="J64" s="43"/>
      <c r="K64" s="43"/>
      <c r="L64" s="43"/>
      <c r="M64" s="43"/>
      <c r="N64" s="63"/>
      <c r="O64" s="43"/>
      <c r="P64" s="43"/>
      <c r="Q64" s="67"/>
      <c r="R64" s="2"/>
      <c r="S64" s="3"/>
      <c r="T64" s="3"/>
      <c r="U64" s="3"/>
      <c r="V64" s="3"/>
    </row>
    <row r="65" spans="1:22" x14ac:dyDescent="0.25">
      <c r="A65" s="66"/>
      <c r="B65" s="63"/>
      <c r="C65" s="43"/>
      <c r="D65" s="43"/>
      <c r="E65" s="22"/>
      <c r="F65" s="43"/>
      <c r="G65" s="43"/>
      <c r="H65" s="43"/>
      <c r="I65" s="43"/>
      <c r="J65" s="43"/>
      <c r="K65" s="43"/>
      <c r="L65" s="43"/>
      <c r="M65" s="43"/>
      <c r="N65" s="63"/>
      <c r="O65" s="43"/>
      <c r="P65" s="43"/>
      <c r="Q65" s="67"/>
      <c r="R65" s="2"/>
      <c r="S65" s="3"/>
      <c r="T65" s="3"/>
      <c r="U65" s="3"/>
      <c r="V65" s="3"/>
    </row>
    <row r="66" spans="1:22" x14ac:dyDescent="0.25">
      <c r="A66" s="66"/>
      <c r="B66" s="63"/>
      <c r="C66" s="43"/>
      <c r="D66" s="43"/>
      <c r="E66" s="22"/>
      <c r="F66" s="43"/>
      <c r="G66" s="43"/>
      <c r="H66" s="43"/>
      <c r="I66" s="43"/>
      <c r="J66" s="43"/>
      <c r="K66" s="43"/>
      <c r="L66" s="43"/>
      <c r="M66" s="43"/>
      <c r="N66" s="63"/>
      <c r="O66" s="43"/>
      <c r="P66" s="43"/>
      <c r="Q66" s="67"/>
      <c r="R66" s="2"/>
      <c r="S66" s="3"/>
      <c r="T66" s="3"/>
      <c r="U66" s="3"/>
      <c r="V66" s="3"/>
    </row>
    <row r="67" spans="1:22" x14ac:dyDescent="0.25">
      <c r="A67" s="66"/>
      <c r="B67" s="63"/>
      <c r="C67" s="43"/>
      <c r="D67" s="43"/>
      <c r="E67" s="22"/>
      <c r="F67" s="43"/>
      <c r="G67" s="43"/>
      <c r="H67" s="43"/>
      <c r="I67" s="43"/>
      <c r="J67" s="43"/>
      <c r="K67" s="43"/>
      <c r="L67" s="43"/>
      <c r="M67" s="43"/>
      <c r="N67" s="63"/>
      <c r="O67" s="43"/>
      <c r="P67" s="43"/>
      <c r="Q67" s="67"/>
      <c r="R67" s="2"/>
      <c r="S67" s="3"/>
      <c r="T67" s="3"/>
      <c r="U67" s="3"/>
      <c r="V67" s="3"/>
    </row>
    <row r="68" spans="1:22" x14ac:dyDescent="0.25">
      <c r="A68" s="66"/>
      <c r="B68" s="63"/>
      <c r="C68" s="43"/>
      <c r="D68" s="43"/>
      <c r="E68" s="22"/>
      <c r="F68" s="43"/>
      <c r="G68" s="43"/>
      <c r="H68" s="43"/>
      <c r="I68" s="43"/>
      <c r="J68" s="43"/>
      <c r="K68" s="43"/>
      <c r="L68" s="43"/>
      <c r="M68" s="43"/>
      <c r="N68" s="63"/>
      <c r="O68" s="43"/>
      <c r="P68" s="43"/>
      <c r="Q68" s="67"/>
      <c r="R68" s="2"/>
      <c r="S68" s="3"/>
      <c r="T68" s="3"/>
      <c r="U68" s="3"/>
      <c r="V68" s="3"/>
    </row>
    <row r="69" spans="1:22" x14ac:dyDescent="0.25">
      <c r="A69" s="66"/>
      <c r="B69" s="63"/>
      <c r="C69" s="43"/>
      <c r="D69" s="43"/>
      <c r="E69" s="22"/>
      <c r="F69" s="43"/>
      <c r="G69" s="43"/>
      <c r="H69" s="43"/>
      <c r="I69" s="43"/>
      <c r="J69" s="43"/>
      <c r="K69" s="43"/>
      <c r="L69" s="43"/>
      <c r="M69" s="43"/>
      <c r="N69" s="63"/>
      <c r="O69" s="43"/>
      <c r="P69" s="43"/>
      <c r="Q69" s="67"/>
      <c r="R69" s="2"/>
      <c r="S69" s="3"/>
      <c r="T69" s="3"/>
      <c r="U69" s="3"/>
      <c r="V69" s="3"/>
    </row>
    <row r="70" spans="1:22" x14ac:dyDescent="0.25">
      <c r="A70" s="66"/>
      <c r="B70" s="63"/>
      <c r="C70" s="43"/>
      <c r="D70" s="43"/>
      <c r="E70" s="22"/>
      <c r="F70" s="43"/>
      <c r="G70" s="43"/>
      <c r="H70" s="43"/>
      <c r="I70" s="43"/>
      <c r="J70" s="43"/>
      <c r="K70" s="43"/>
      <c r="L70" s="43"/>
      <c r="M70" s="43"/>
      <c r="N70" s="63"/>
      <c r="O70" s="43"/>
      <c r="P70" s="43"/>
      <c r="Q70" s="67"/>
      <c r="R70" s="2"/>
      <c r="S70" s="3"/>
      <c r="T70" s="3"/>
      <c r="U70" s="3"/>
      <c r="V70" s="3"/>
    </row>
    <row r="71" spans="1:22" x14ac:dyDescent="0.25">
      <c r="A71" s="66"/>
      <c r="B71" s="63"/>
      <c r="C71" s="43"/>
      <c r="D71" s="43"/>
      <c r="E71" s="22"/>
      <c r="F71" s="43"/>
      <c r="G71" s="43"/>
      <c r="H71" s="43"/>
      <c r="I71" s="43"/>
      <c r="J71" s="43"/>
      <c r="K71" s="43"/>
      <c r="L71" s="43"/>
      <c r="M71" s="43"/>
      <c r="N71" s="63"/>
      <c r="O71" s="43"/>
      <c r="P71" s="43"/>
      <c r="Q71" s="67"/>
      <c r="R71" s="2"/>
      <c r="S71" s="3"/>
      <c r="T71" s="3"/>
      <c r="U71" s="3"/>
      <c r="V71" s="3"/>
    </row>
    <row r="72" spans="1:22" ht="17.25" customHeight="1" x14ac:dyDescent="0.25">
      <c r="A72" s="66"/>
      <c r="B72" s="63"/>
      <c r="C72" s="43"/>
      <c r="D72" s="43"/>
      <c r="E72" s="22"/>
      <c r="F72" s="43"/>
      <c r="G72" s="43"/>
      <c r="H72" s="43"/>
      <c r="I72" s="43"/>
      <c r="J72" s="43"/>
      <c r="K72" s="43"/>
      <c r="L72" s="43"/>
      <c r="M72" s="43"/>
      <c r="N72" s="63"/>
      <c r="O72" s="43"/>
      <c r="P72" s="43"/>
      <c r="Q72" s="67"/>
      <c r="R72" s="2"/>
      <c r="S72" s="3"/>
      <c r="T72" s="3"/>
      <c r="U72" s="3"/>
      <c r="V72" s="3"/>
    </row>
    <row r="73" spans="1:22" ht="17.25" customHeight="1" x14ac:dyDescent="0.25">
      <c r="A73" s="66"/>
      <c r="B73" s="63"/>
      <c r="C73" s="43"/>
      <c r="D73" s="43"/>
      <c r="E73" s="22"/>
      <c r="F73" s="43"/>
      <c r="G73" s="43"/>
      <c r="H73" s="43"/>
      <c r="I73" s="43"/>
      <c r="J73" s="43"/>
      <c r="K73" s="43"/>
      <c r="L73" s="43"/>
      <c r="M73" s="43"/>
      <c r="N73" s="63"/>
      <c r="O73" s="43"/>
      <c r="P73" s="43"/>
      <c r="Q73" s="67"/>
      <c r="R73" s="2"/>
      <c r="S73" s="3"/>
      <c r="T73" s="3"/>
      <c r="U73" s="3"/>
      <c r="V73" s="3"/>
    </row>
    <row r="74" spans="1:22" ht="17.25" customHeight="1" x14ac:dyDescent="0.25">
      <c r="A74" s="66"/>
      <c r="B74" s="63"/>
      <c r="C74" s="43"/>
      <c r="D74" s="43"/>
      <c r="E74" s="22"/>
      <c r="F74" s="43"/>
      <c r="G74" s="43"/>
      <c r="H74" s="43"/>
      <c r="I74" s="43"/>
      <c r="J74" s="43"/>
      <c r="K74" s="43"/>
      <c r="L74" s="43"/>
      <c r="M74" s="43"/>
      <c r="N74" s="63"/>
      <c r="O74" s="43"/>
      <c r="P74" s="43"/>
      <c r="Q74" s="67"/>
      <c r="R74" s="2"/>
      <c r="S74" s="3"/>
      <c r="T74" s="3"/>
      <c r="U74" s="3"/>
      <c r="V74" s="3"/>
    </row>
    <row r="75" spans="1:22" ht="17.25" customHeight="1" x14ac:dyDescent="0.25">
      <c r="A75" s="66"/>
      <c r="B75" s="63"/>
      <c r="C75" s="43"/>
      <c r="D75" s="43"/>
      <c r="E75" s="22"/>
      <c r="F75" s="43"/>
      <c r="G75" s="43"/>
      <c r="H75" s="43"/>
      <c r="I75" s="43"/>
      <c r="J75" s="43"/>
      <c r="K75" s="43"/>
      <c r="L75" s="43"/>
      <c r="M75" s="43"/>
      <c r="N75" s="63"/>
      <c r="O75" s="43"/>
      <c r="P75" s="43"/>
      <c r="Q75" s="67"/>
      <c r="R75" s="2"/>
      <c r="S75" s="3"/>
      <c r="T75" s="3"/>
      <c r="U75" s="3"/>
      <c r="V75" s="3"/>
    </row>
    <row r="76" spans="1:22" ht="17.25" customHeight="1" x14ac:dyDescent="0.25">
      <c r="A76" s="66"/>
      <c r="B76" s="63"/>
      <c r="C76" s="43"/>
      <c r="D76" s="43"/>
      <c r="E76" s="22"/>
      <c r="F76" s="43"/>
      <c r="G76" s="43"/>
      <c r="H76" s="43"/>
      <c r="I76" s="43"/>
      <c r="J76" s="43"/>
      <c r="K76" s="43"/>
      <c r="L76" s="43"/>
      <c r="M76" s="43"/>
      <c r="N76" s="63"/>
      <c r="O76" s="43"/>
      <c r="P76" s="43"/>
      <c r="Q76" s="67"/>
      <c r="R76" s="2"/>
      <c r="S76" s="3"/>
      <c r="T76" s="3"/>
      <c r="U76" s="3"/>
      <c r="V76" s="3"/>
    </row>
    <row r="77" spans="1:22" ht="17.25" customHeight="1" x14ac:dyDescent="0.25">
      <c r="A77" s="66"/>
      <c r="B77" s="63"/>
      <c r="C77" s="43"/>
      <c r="D77" s="43"/>
      <c r="E77" s="22"/>
      <c r="F77" s="43"/>
      <c r="G77" s="43"/>
      <c r="H77" s="43"/>
      <c r="I77" s="43"/>
      <c r="J77" s="43"/>
      <c r="K77" s="43"/>
      <c r="L77" s="43"/>
      <c r="M77" s="43"/>
      <c r="N77" s="63"/>
      <c r="O77" s="43"/>
      <c r="P77" s="43"/>
      <c r="Q77" s="67"/>
      <c r="R77" s="2"/>
      <c r="S77" s="3"/>
      <c r="T77" s="3"/>
      <c r="U77" s="3"/>
      <c r="V77" s="3"/>
    </row>
    <row r="78" spans="1:22" ht="17.25" customHeight="1" x14ac:dyDescent="0.25">
      <c r="A78" s="66"/>
      <c r="B78" s="63"/>
      <c r="C78" s="43"/>
      <c r="D78" s="43"/>
      <c r="E78" s="22"/>
      <c r="F78" s="43"/>
      <c r="G78" s="43"/>
      <c r="H78" s="43"/>
      <c r="I78" s="43"/>
      <c r="J78" s="43"/>
      <c r="K78" s="43"/>
      <c r="L78" s="43"/>
      <c r="M78" s="43"/>
      <c r="N78" s="63"/>
      <c r="O78" s="43"/>
      <c r="P78" s="43"/>
      <c r="Q78" s="67"/>
      <c r="R78" s="2"/>
      <c r="S78" s="3"/>
      <c r="T78" s="3"/>
      <c r="U78" s="3"/>
      <c r="V78" s="3"/>
    </row>
    <row r="79" spans="1:22" ht="17.25" customHeight="1" x14ac:dyDescent="0.25">
      <c r="A79" s="66"/>
      <c r="B79" s="63"/>
      <c r="C79" s="43"/>
      <c r="D79" s="43"/>
      <c r="E79" s="22"/>
      <c r="F79" s="43"/>
      <c r="G79" s="43"/>
      <c r="H79" s="43"/>
      <c r="I79" s="43"/>
      <c r="J79" s="43"/>
      <c r="K79" s="43"/>
      <c r="L79" s="43"/>
      <c r="M79" s="43"/>
      <c r="N79" s="63"/>
      <c r="O79" s="43"/>
      <c r="P79" s="43"/>
      <c r="Q79" s="67"/>
      <c r="R79" s="2"/>
      <c r="S79" s="3"/>
      <c r="T79" s="3"/>
      <c r="U79" s="3"/>
      <c r="V79" s="3"/>
    </row>
    <row r="80" spans="1:22" ht="17.25" customHeight="1" x14ac:dyDescent="0.25">
      <c r="A80" s="66"/>
      <c r="B80" s="63"/>
      <c r="C80" s="43"/>
      <c r="D80" s="43"/>
      <c r="E80" s="22"/>
      <c r="F80" s="43"/>
      <c r="G80" s="43"/>
      <c r="H80" s="43"/>
      <c r="I80" s="43"/>
      <c r="J80" s="43"/>
      <c r="K80" s="43"/>
      <c r="L80" s="43"/>
      <c r="M80" s="43"/>
      <c r="N80" s="63"/>
      <c r="O80" s="43"/>
      <c r="P80" s="43"/>
      <c r="Q80" s="67"/>
      <c r="R80" s="2"/>
      <c r="S80" s="3"/>
      <c r="T80" s="3"/>
      <c r="U80" s="3"/>
      <c r="V80" s="3"/>
    </row>
    <row r="81" spans="1:22" ht="17.25" customHeight="1" x14ac:dyDescent="0.25">
      <c r="A81" s="66"/>
      <c r="B81" s="63"/>
      <c r="C81" s="43"/>
      <c r="D81" s="43"/>
      <c r="E81" s="22"/>
      <c r="F81" s="43"/>
      <c r="G81" s="43"/>
      <c r="H81" s="43"/>
      <c r="I81" s="43"/>
      <c r="J81" s="43"/>
      <c r="K81" s="43"/>
      <c r="L81" s="43"/>
      <c r="M81" s="43"/>
      <c r="N81" s="63"/>
      <c r="O81" s="43"/>
      <c r="P81" s="43"/>
      <c r="Q81" s="67"/>
      <c r="R81" s="2"/>
      <c r="S81" s="3"/>
      <c r="T81" s="3"/>
      <c r="U81" s="3"/>
      <c r="V81" s="3"/>
    </row>
    <row r="82" spans="1:22" ht="17.25" customHeight="1" x14ac:dyDescent="0.25">
      <c r="A82" s="66"/>
      <c r="B82" s="63"/>
      <c r="C82" s="43"/>
      <c r="D82" s="43"/>
      <c r="E82" s="22"/>
      <c r="F82" s="43"/>
      <c r="G82" s="43"/>
      <c r="H82" s="43"/>
      <c r="I82" s="43"/>
      <c r="J82" s="43"/>
      <c r="K82" s="43"/>
      <c r="L82" s="43"/>
      <c r="M82" s="43"/>
      <c r="N82" s="63"/>
      <c r="O82" s="43"/>
      <c r="P82" s="43"/>
      <c r="Q82" s="67"/>
      <c r="R82" s="2"/>
      <c r="S82" s="3"/>
      <c r="T82" s="3"/>
      <c r="U82" s="3"/>
      <c r="V82" s="3"/>
    </row>
    <row r="83" spans="1:22" ht="17.25" customHeight="1" x14ac:dyDescent="0.25">
      <c r="A83" s="68"/>
      <c r="B83" s="69"/>
      <c r="C83" s="70"/>
      <c r="D83" s="70"/>
      <c r="E83" s="71"/>
      <c r="F83" s="70"/>
      <c r="G83" s="70"/>
      <c r="H83" s="70"/>
      <c r="I83" s="70"/>
      <c r="J83" s="70"/>
      <c r="K83" s="70"/>
      <c r="L83" s="70"/>
      <c r="M83" s="70"/>
      <c r="N83" s="69"/>
      <c r="O83" s="70"/>
      <c r="P83" s="70"/>
      <c r="Q83" s="72"/>
      <c r="R83" s="2"/>
      <c r="S83" s="3"/>
      <c r="T83" s="3"/>
      <c r="U83" s="3"/>
      <c r="V83" s="3"/>
    </row>
    <row r="84" spans="1:22" ht="17.25" customHeight="1" thickBot="1" x14ac:dyDescent="0.3">
      <c r="A84" s="3"/>
      <c r="B84" s="2"/>
      <c r="C84" s="3"/>
      <c r="D84" s="3"/>
      <c r="E84" s="4"/>
      <c r="F84" s="3"/>
      <c r="G84" s="3"/>
      <c r="H84" s="3"/>
      <c r="I84" s="3"/>
      <c r="J84" s="3"/>
      <c r="K84" s="3"/>
      <c r="L84" s="3"/>
      <c r="M84" s="3"/>
      <c r="N84" s="2"/>
      <c r="O84" s="3"/>
      <c r="P84" s="3"/>
      <c r="Q84" s="3"/>
      <c r="R84" s="2"/>
      <c r="S84" s="3"/>
      <c r="T84" s="3"/>
      <c r="U84" s="3"/>
      <c r="V84" s="3"/>
    </row>
    <row r="85" spans="1:22" ht="34.5" customHeight="1" thickBot="1" x14ac:dyDescent="0.3">
      <c r="A85" s="491">
        <f>+C6</f>
        <v>0</v>
      </c>
      <c r="B85" s="492"/>
      <c r="C85" s="492"/>
      <c r="D85" s="492"/>
      <c r="E85" s="492"/>
      <c r="F85" s="492"/>
      <c r="G85" s="492"/>
      <c r="H85" s="492"/>
      <c r="I85" s="493" t="s">
        <v>26</v>
      </c>
      <c r="J85" s="492"/>
      <c r="K85" s="492"/>
      <c r="L85" s="492"/>
      <c r="M85" s="494">
        <f>+C8</f>
        <v>0</v>
      </c>
      <c r="N85" s="495" t="s">
        <v>69</v>
      </c>
      <c r="O85" s="496"/>
      <c r="P85" s="701" t="str">
        <f>+I10</f>
        <v/>
      </c>
      <c r="Q85" s="702"/>
      <c r="R85" s="2"/>
      <c r="S85" s="3"/>
      <c r="T85" s="3"/>
      <c r="U85" s="3"/>
      <c r="V85" s="3"/>
    </row>
    <row r="86" spans="1:22" x14ac:dyDescent="0.25">
      <c r="A86" s="73"/>
      <c r="B86" s="74"/>
      <c r="C86" s="75"/>
      <c r="D86" s="75"/>
      <c r="E86" s="76"/>
      <c r="F86" s="75"/>
      <c r="G86" s="75"/>
      <c r="H86" s="75"/>
      <c r="I86" s="75"/>
      <c r="J86" s="75"/>
      <c r="K86" s="75"/>
      <c r="L86" s="75"/>
      <c r="M86" s="75"/>
      <c r="N86" s="74"/>
      <c r="O86" s="75"/>
      <c r="P86" s="75"/>
      <c r="Q86" s="77"/>
      <c r="R86" s="2"/>
      <c r="S86" s="3"/>
      <c r="T86" s="3"/>
      <c r="U86" s="3"/>
      <c r="V86" s="3"/>
    </row>
    <row r="87" spans="1:22" x14ac:dyDescent="0.25">
      <c r="A87" s="66"/>
      <c r="B87" s="63"/>
      <c r="C87" s="43"/>
      <c r="D87" s="43"/>
      <c r="E87" s="22"/>
      <c r="F87" s="43"/>
      <c r="G87" s="43"/>
      <c r="H87" s="43"/>
      <c r="I87" s="43"/>
      <c r="J87" s="43"/>
      <c r="K87" s="43"/>
      <c r="L87" s="43"/>
      <c r="M87" s="43"/>
      <c r="N87" s="63"/>
      <c r="O87" s="43"/>
      <c r="P87" s="43"/>
      <c r="Q87" s="67"/>
      <c r="R87" s="2"/>
      <c r="S87" s="3"/>
      <c r="T87" s="3"/>
      <c r="U87" s="3"/>
      <c r="V87" s="3"/>
    </row>
    <row r="88" spans="1:22" x14ac:dyDescent="0.25">
      <c r="A88" s="66"/>
      <c r="B88" s="63"/>
      <c r="C88" s="43"/>
      <c r="D88" s="43"/>
      <c r="E88" s="22"/>
      <c r="F88" s="43"/>
      <c r="G88" s="43"/>
      <c r="H88" s="43"/>
      <c r="I88" s="43"/>
      <c r="J88" s="43"/>
      <c r="K88" s="43"/>
      <c r="L88" s="43"/>
      <c r="M88" s="43"/>
      <c r="N88" s="63"/>
      <c r="O88" s="43"/>
      <c r="P88" s="43"/>
      <c r="Q88" s="67"/>
      <c r="R88" s="2"/>
      <c r="S88" s="3"/>
      <c r="T88" s="3"/>
      <c r="U88" s="3"/>
      <c r="V88" s="3"/>
    </row>
    <row r="89" spans="1:22" x14ac:dyDescent="0.25">
      <c r="A89" s="66"/>
      <c r="B89" s="63"/>
      <c r="C89" s="43"/>
      <c r="D89" s="43"/>
      <c r="E89" s="22"/>
      <c r="F89" s="43"/>
      <c r="G89" s="43"/>
      <c r="H89" s="43"/>
      <c r="I89" s="43"/>
      <c r="J89" s="43"/>
      <c r="K89" s="43"/>
      <c r="L89" s="43"/>
      <c r="M89" s="43"/>
      <c r="N89" s="63"/>
      <c r="O89" s="43"/>
      <c r="P89" s="43"/>
      <c r="Q89" s="67"/>
      <c r="R89" s="2"/>
      <c r="S89" s="3"/>
      <c r="T89" s="3"/>
      <c r="U89" s="3"/>
      <c r="V89" s="3"/>
    </row>
    <row r="90" spans="1:22" x14ac:dyDescent="0.25">
      <c r="A90" s="66"/>
      <c r="B90" s="63"/>
      <c r="C90" s="43"/>
      <c r="D90" s="43"/>
      <c r="E90" s="22"/>
      <c r="F90" s="43"/>
      <c r="G90" s="43"/>
      <c r="H90" s="43"/>
      <c r="I90" s="43"/>
      <c r="J90" s="43"/>
      <c r="K90" s="43"/>
      <c r="L90" s="43"/>
      <c r="M90" s="43"/>
      <c r="N90" s="63"/>
      <c r="O90" s="43"/>
      <c r="P90" s="43"/>
      <c r="Q90" s="67"/>
      <c r="R90" s="2"/>
      <c r="S90" s="3"/>
      <c r="T90" s="3"/>
      <c r="U90" s="3"/>
      <c r="V90" s="3"/>
    </row>
    <row r="91" spans="1:22" x14ac:dyDescent="0.25">
      <c r="A91" s="66"/>
      <c r="B91" s="63"/>
      <c r="C91" s="43"/>
      <c r="D91" s="43"/>
      <c r="E91" s="22"/>
      <c r="F91" s="43"/>
      <c r="G91" s="43"/>
      <c r="H91" s="43"/>
      <c r="I91" s="43"/>
      <c r="J91" s="43"/>
      <c r="K91" s="43"/>
      <c r="L91" s="43"/>
      <c r="M91" s="43"/>
      <c r="N91" s="63"/>
      <c r="O91" s="43"/>
      <c r="P91" s="43"/>
      <c r="Q91" s="67"/>
      <c r="R91" s="2"/>
      <c r="S91" s="3"/>
      <c r="T91" s="3"/>
      <c r="U91" s="3"/>
      <c r="V91" s="3"/>
    </row>
    <row r="92" spans="1:22" x14ac:dyDescent="0.25">
      <c r="A92" s="66"/>
      <c r="B92" s="63"/>
      <c r="C92" s="43"/>
      <c r="D92" s="43"/>
      <c r="E92" s="22"/>
      <c r="F92" s="43"/>
      <c r="G92" s="43"/>
      <c r="H92" s="43"/>
      <c r="I92" s="43"/>
      <c r="J92" s="43"/>
      <c r="K92" s="43"/>
      <c r="L92" s="43"/>
      <c r="M92" s="43"/>
      <c r="N92" s="63"/>
      <c r="O92" s="43"/>
      <c r="P92" s="43"/>
      <c r="Q92" s="67"/>
      <c r="R92" s="2"/>
      <c r="S92" s="3"/>
      <c r="T92" s="3"/>
      <c r="U92" s="3"/>
      <c r="V92" s="3"/>
    </row>
    <row r="93" spans="1:22" x14ac:dyDescent="0.25">
      <c r="A93" s="66"/>
      <c r="B93" s="63"/>
      <c r="C93" s="43"/>
      <c r="D93" s="43"/>
      <c r="E93" s="22"/>
      <c r="F93" s="43"/>
      <c r="G93" s="43"/>
      <c r="H93" s="43"/>
      <c r="I93" s="43"/>
      <c r="J93" s="43"/>
      <c r="K93" s="43"/>
      <c r="L93" s="43"/>
      <c r="M93" s="43"/>
      <c r="N93" s="63"/>
      <c r="O93" s="43"/>
      <c r="P93" s="43"/>
      <c r="Q93" s="67"/>
      <c r="R93" s="2"/>
      <c r="S93" s="3"/>
      <c r="T93" s="3"/>
      <c r="U93" s="3"/>
      <c r="V93" s="3"/>
    </row>
    <row r="94" spans="1:22" x14ac:dyDescent="0.25">
      <c r="A94" s="66"/>
      <c r="B94" s="63"/>
      <c r="C94" s="43"/>
      <c r="D94" s="43"/>
      <c r="E94" s="22"/>
      <c r="F94" s="43"/>
      <c r="G94" s="43"/>
      <c r="H94" s="43"/>
      <c r="I94" s="43"/>
      <c r="J94" s="43"/>
      <c r="K94" s="43"/>
      <c r="L94" s="43"/>
      <c r="M94" s="43"/>
      <c r="N94" s="63"/>
      <c r="O94" s="43"/>
      <c r="P94" s="43"/>
      <c r="Q94" s="67"/>
      <c r="R94" s="2"/>
      <c r="S94" s="3"/>
      <c r="T94" s="3"/>
      <c r="U94" s="3"/>
      <c r="V94" s="3"/>
    </row>
    <row r="95" spans="1:22" x14ac:dyDescent="0.25">
      <c r="A95" s="66"/>
      <c r="B95" s="63"/>
      <c r="C95" s="43"/>
      <c r="D95" s="43"/>
      <c r="E95" s="22"/>
      <c r="F95" s="43"/>
      <c r="G95" s="43"/>
      <c r="H95" s="43"/>
      <c r="I95" s="43"/>
      <c r="J95" s="43"/>
      <c r="K95" s="43"/>
      <c r="L95" s="43"/>
      <c r="M95" s="43"/>
      <c r="N95" s="63"/>
      <c r="O95" s="43"/>
      <c r="P95" s="43"/>
      <c r="Q95" s="67"/>
      <c r="R95" s="2"/>
      <c r="S95" s="3"/>
      <c r="T95" s="3"/>
      <c r="U95" s="3"/>
      <c r="V95" s="3"/>
    </row>
    <row r="96" spans="1:22" x14ac:dyDescent="0.25">
      <c r="A96" s="66"/>
      <c r="B96" s="63"/>
      <c r="C96" s="43"/>
      <c r="D96" s="43"/>
      <c r="E96" s="22"/>
      <c r="F96" s="43"/>
      <c r="G96" s="43"/>
      <c r="H96" s="43"/>
      <c r="I96" s="43"/>
      <c r="J96" s="43"/>
      <c r="K96" s="43"/>
      <c r="L96" s="43"/>
      <c r="M96" s="43"/>
      <c r="N96" s="63"/>
      <c r="O96" s="43"/>
      <c r="P96" s="43"/>
      <c r="Q96" s="67"/>
      <c r="R96" s="2"/>
      <c r="S96" s="3"/>
      <c r="T96" s="3"/>
      <c r="U96" s="3"/>
      <c r="V96" s="3"/>
    </row>
    <row r="97" spans="1:22" x14ac:dyDescent="0.25">
      <c r="A97" s="66"/>
      <c r="B97" s="63"/>
      <c r="C97" s="43"/>
      <c r="D97" s="43"/>
      <c r="E97" s="22"/>
      <c r="F97" s="43"/>
      <c r="G97" s="43"/>
      <c r="H97" s="43"/>
      <c r="I97" s="43"/>
      <c r="J97" s="43"/>
      <c r="K97" s="43"/>
      <c r="L97" s="43"/>
      <c r="M97" s="43"/>
      <c r="N97" s="63"/>
      <c r="O97" s="43"/>
      <c r="P97" s="43"/>
      <c r="Q97" s="67"/>
      <c r="R97" s="2"/>
      <c r="S97" s="3"/>
      <c r="T97" s="3"/>
      <c r="U97" s="3"/>
      <c r="V97" s="3"/>
    </row>
    <row r="98" spans="1:22" x14ac:dyDescent="0.25">
      <c r="A98" s="66"/>
      <c r="B98" s="63"/>
      <c r="C98" s="43"/>
      <c r="D98" s="43"/>
      <c r="E98" s="22"/>
      <c r="F98" s="43"/>
      <c r="G98" s="43"/>
      <c r="H98" s="43"/>
      <c r="I98" s="43"/>
      <c r="J98" s="43"/>
      <c r="K98" s="43"/>
      <c r="L98" s="43"/>
      <c r="M98" s="43"/>
      <c r="N98" s="63"/>
      <c r="O98" s="43"/>
      <c r="P98" s="43"/>
      <c r="Q98" s="67"/>
      <c r="R98" s="2"/>
      <c r="S98" s="3"/>
      <c r="T98" s="3"/>
      <c r="U98" s="3"/>
      <c r="V98" s="3"/>
    </row>
    <row r="99" spans="1:22" x14ac:dyDescent="0.25">
      <c r="A99" s="66"/>
      <c r="B99" s="63"/>
      <c r="C99" s="43"/>
      <c r="D99" s="43"/>
      <c r="E99" s="22"/>
      <c r="F99" s="43"/>
      <c r="G99" s="43"/>
      <c r="H99" s="43"/>
      <c r="I99" s="43"/>
      <c r="J99" s="43"/>
      <c r="K99" s="43"/>
      <c r="L99" s="43"/>
      <c r="M99" s="43"/>
      <c r="N99" s="63"/>
      <c r="O99" s="43"/>
      <c r="P99" s="43"/>
      <c r="Q99" s="67"/>
      <c r="R99" s="2"/>
      <c r="S99" s="3"/>
      <c r="T99" s="3"/>
      <c r="U99" s="3"/>
      <c r="V99" s="3"/>
    </row>
    <row r="100" spans="1:22" x14ac:dyDescent="0.25">
      <c r="A100" s="66"/>
      <c r="B100" s="63"/>
      <c r="C100" s="43"/>
      <c r="D100" s="43"/>
      <c r="E100" s="22"/>
      <c r="F100" s="43"/>
      <c r="G100" s="43"/>
      <c r="H100" s="43"/>
      <c r="I100" s="43"/>
      <c r="J100" s="43"/>
      <c r="K100" s="43"/>
      <c r="L100" s="43"/>
      <c r="M100" s="43"/>
      <c r="N100" s="63"/>
      <c r="O100" s="43"/>
      <c r="P100" s="43"/>
      <c r="Q100" s="67"/>
      <c r="R100" s="2"/>
      <c r="S100" s="3"/>
      <c r="T100" s="3"/>
      <c r="U100" s="3"/>
      <c r="V100" s="3"/>
    </row>
    <row r="101" spans="1:22" x14ac:dyDescent="0.25">
      <c r="A101" s="66"/>
      <c r="B101" s="63"/>
      <c r="C101" s="43"/>
      <c r="D101" s="43"/>
      <c r="E101" s="22"/>
      <c r="F101" s="43"/>
      <c r="G101" s="43"/>
      <c r="H101" s="43"/>
      <c r="I101" s="43"/>
      <c r="J101" s="43"/>
      <c r="K101" s="43"/>
      <c r="L101" s="43"/>
      <c r="M101" s="43"/>
      <c r="N101" s="63"/>
      <c r="O101" s="43"/>
      <c r="P101" s="43"/>
      <c r="Q101" s="67"/>
      <c r="R101" s="2"/>
      <c r="S101" s="3"/>
      <c r="T101" s="3"/>
      <c r="U101" s="3"/>
      <c r="V101" s="3"/>
    </row>
    <row r="102" spans="1:22" x14ac:dyDescent="0.25">
      <c r="A102" s="66"/>
      <c r="B102" s="63"/>
      <c r="C102" s="43"/>
      <c r="D102" s="43"/>
      <c r="E102" s="22"/>
      <c r="F102" s="43"/>
      <c r="G102" s="43"/>
      <c r="H102" s="43"/>
      <c r="I102" s="43"/>
      <c r="J102" s="43"/>
      <c r="K102" s="43"/>
      <c r="L102" s="43"/>
      <c r="M102" s="43"/>
      <c r="N102" s="63"/>
      <c r="O102" s="43"/>
      <c r="P102" s="43"/>
      <c r="Q102" s="67"/>
      <c r="R102" s="2"/>
      <c r="S102" s="3"/>
      <c r="T102" s="3"/>
      <c r="U102" s="3"/>
      <c r="V102" s="3"/>
    </row>
    <row r="103" spans="1:22" x14ac:dyDescent="0.25">
      <c r="A103" s="66"/>
      <c r="B103" s="63"/>
      <c r="C103" s="43"/>
      <c r="D103" s="43"/>
      <c r="E103" s="22"/>
      <c r="F103" s="43"/>
      <c r="G103" s="43"/>
      <c r="H103" s="43"/>
      <c r="I103" s="43"/>
      <c r="J103" s="43"/>
      <c r="K103" s="43"/>
      <c r="L103" s="43"/>
      <c r="M103" s="43"/>
      <c r="N103" s="63"/>
      <c r="O103" s="43"/>
      <c r="P103" s="43"/>
      <c r="Q103" s="67"/>
      <c r="R103" s="2"/>
      <c r="S103" s="3"/>
      <c r="T103" s="3"/>
      <c r="U103" s="3"/>
      <c r="V103" s="3"/>
    </row>
    <row r="104" spans="1:22" x14ac:dyDescent="0.25">
      <c r="A104" s="66"/>
      <c r="B104" s="63"/>
      <c r="C104" s="43"/>
      <c r="D104" s="43"/>
      <c r="E104" s="22"/>
      <c r="F104" s="43"/>
      <c r="G104" s="43"/>
      <c r="H104" s="43"/>
      <c r="I104" s="43"/>
      <c r="J104" s="43"/>
      <c r="K104" s="43"/>
      <c r="L104" s="43"/>
      <c r="M104" s="43"/>
      <c r="N104" s="63"/>
      <c r="O104" s="43"/>
      <c r="P104" s="43"/>
      <c r="Q104" s="67"/>
      <c r="R104" s="2"/>
      <c r="S104" s="3"/>
      <c r="T104" s="3"/>
      <c r="U104" s="3"/>
      <c r="V104" s="3"/>
    </row>
    <row r="105" spans="1:22" x14ac:dyDescent="0.25">
      <c r="A105" s="66"/>
      <c r="B105" s="63"/>
      <c r="C105" s="43"/>
      <c r="D105" s="43"/>
      <c r="E105" s="22"/>
      <c r="F105" s="43"/>
      <c r="G105" s="43"/>
      <c r="H105" s="43"/>
      <c r="I105" s="43"/>
      <c r="J105" s="43"/>
      <c r="K105" s="43"/>
      <c r="L105" s="43"/>
      <c r="M105" s="43"/>
      <c r="N105" s="63"/>
      <c r="O105" s="43"/>
      <c r="P105" s="43"/>
      <c r="Q105" s="67"/>
      <c r="R105" s="2"/>
      <c r="S105" s="3"/>
      <c r="T105" s="3"/>
      <c r="U105" s="3"/>
      <c r="V105" s="3"/>
    </row>
    <row r="106" spans="1:22" x14ac:dyDescent="0.25">
      <c r="A106" s="66"/>
      <c r="B106" s="63"/>
      <c r="C106" s="43"/>
      <c r="D106" s="43"/>
      <c r="E106" s="22"/>
      <c r="F106" s="43"/>
      <c r="G106" s="43"/>
      <c r="H106" s="43"/>
      <c r="I106" s="43"/>
      <c r="J106" s="43"/>
      <c r="K106" s="43"/>
      <c r="L106" s="43"/>
      <c r="M106" s="43"/>
      <c r="N106" s="63"/>
      <c r="O106" s="43"/>
      <c r="P106" s="43"/>
      <c r="Q106" s="67"/>
      <c r="R106" s="2"/>
      <c r="S106" s="3"/>
      <c r="T106" s="3"/>
      <c r="U106" s="3"/>
      <c r="V106" s="3"/>
    </row>
    <row r="107" spans="1:22" x14ac:dyDescent="0.25">
      <c r="A107" s="66"/>
      <c r="B107" s="63"/>
      <c r="C107" s="43"/>
      <c r="D107" s="43"/>
      <c r="E107" s="22"/>
      <c r="F107" s="43"/>
      <c r="G107" s="43"/>
      <c r="H107" s="43"/>
      <c r="I107" s="43"/>
      <c r="J107" s="43"/>
      <c r="K107" s="43"/>
      <c r="L107" s="43"/>
      <c r="M107" s="43"/>
      <c r="N107" s="63"/>
      <c r="O107" s="43"/>
      <c r="P107" s="43"/>
      <c r="Q107" s="67"/>
      <c r="R107" s="2"/>
      <c r="S107" s="3"/>
      <c r="T107" s="3"/>
      <c r="U107" s="3"/>
      <c r="V107" s="3"/>
    </row>
    <row r="108" spans="1:22" x14ac:dyDescent="0.25">
      <c r="A108" s="66"/>
      <c r="B108" s="63"/>
      <c r="C108" s="43"/>
      <c r="D108" s="43"/>
      <c r="E108" s="22"/>
      <c r="F108" s="43"/>
      <c r="G108" s="43"/>
      <c r="H108" s="43"/>
      <c r="I108" s="43"/>
      <c r="J108" s="43"/>
      <c r="K108" s="43"/>
      <c r="L108" s="43"/>
      <c r="M108" s="43"/>
      <c r="N108" s="63"/>
      <c r="O108" s="43"/>
      <c r="P108" s="43"/>
      <c r="Q108" s="67"/>
      <c r="R108" s="2"/>
      <c r="S108" s="3"/>
      <c r="T108" s="3"/>
      <c r="U108" s="3"/>
      <c r="V108" s="3"/>
    </row>
    <row r="109" spans="1:22" x14ac:dyDescent="0.25">
      <c r="A109" s="66"/>
      <c r="B109" s="63"/>
      <c r="C109" s="43"/>
      <c r="D109" s="43"/>
      <c r="E109" s="22"/>
      <c r="F109" s="43"/>
      <c r="G109" s="43"/>
      <c r="H109" s="43"/>
      <c r="I109" s="43"/>
      <c r="J109" s="43"/>
      <c r="K109" s="43"/>
      <c r="L109" s="43"/>
      <c r="M109" s="697" t="s">
        <v>51</v>
      </c>
      <c r="N109" s="697"/>
      <c r="O109" s="697"/>
      <c r="P109" s="697"/>
      <c r="Q109" s="698"/>
      <c r="R109" s="2"/>
      <c r="S109" s="3"/>
      <c r="T109" s="3"/>
      <c r="U109" s="3"/>
      <c r="V109" s="3"/>
    </row>
    <row r="110" spans="1:22" x14ac:dyDescent="0.25">
      <c r="A110" s="66"/>
      <c r="B110" s="63"/>
      <c r="C110" s="43"/>
      <c r="D110" s="43"/>
      <c r="E110" s="22"/>
      <c r="F110" s="43"/>
      <c r="G110" s="43"/>
      <c r="H110" s="43"/>
      <c r="I110" s="43"/>
      <c r="J110" s="43"/>
      <c r="K110" s="43"/>
      <c r="M110" s="697"/>
      <c r="N110" s="697"/>
      <c r="O110" s="697"/>
      <c r="P110" s="697"/>
      <c r="Q110" s="698"/>
      <c r="R110" s="2"/>
      <c r="S110" s="3"/>
      <c r="T110" s="3"/>
      <c r="U110" s="3"/>
      <c r="V110" s="3"/>
    </row>
    <row r="111" spans="1:22" x14ac:dyDescent="0.25">
      <c r="A111" s="68"/>
      <c r="B111" s="69"/>
      <c r="C111" s="70"/>
      <c r="D111" s="70"/>
      <c r="E111" s="71"/>
      <c r="F111" s="70"/>
      <c r="G111" s="70"/>
      <c r="H111" s="70"/>
      <c r="I111" s="70"/>
      <c r="J111" s="70"/>
      <c r="K111" s="70"/>
      <c r="L111" s="70"/>
      <c r="M111" s="70"/>
      <c r="N111" s="69"/>
      <c r="O111" s="70"/>
      <c r="P111" s="70"/>
      <c r="Q111" s="72"/>
      <c r="R111" s="2"/>
      <c r="S111" s="3"/>
      <c r="T111" s="3"/>
      <c r="U111" s="3"/>
      <c r="V111" s="3"/>
    </row>
    <row r="112" spans="1:22" x14ac:dyDescent="0.25">
      <c r="A112" s="3"/>
      <c r="B112" s="2"/>
      <c r="C112" s="3"/>
      <c r="D112" s="3"/>
      <c r="E112" s="4"/>
      <c r="F112" s="3"/>
      <c r="G112" s="3"/>
      <c r="H112" s="3"/>
      <c r="I112" s="3"/>
      <c r="J112" s="3"/>
      <c r="K112" s="3"/>
      <c r="L112" s="3"/>
      <c r="M112" s="3"/>
      <c r="N112" s="2"/>
      <c r="O112" s="3"/>
      <c r="P112" s="3"/>
      <c r="Q112" s="3"/>
      <c r="R112" s="2"/>
      <c r="S112" s="3"/>
      <c r="T112" s="3"/>
      <c r="U112" s="3"/>
      <c r="V112" s="3"/>
    </row>
    <row r="113" spans="1:22" x14ac:dyDescent="0.25">
      <c r="A113" s="3"/>
      <c r="B113" s="2"/>
      <c r="C113" s="3"/>
      <c r="D113" s="3"/>
      <c r="E113" s="4"/>
      <c r="F113" s="3"/>
      <c r="G113" s="3"/>
      <c r="H113" s="3"/>
      <c r="I113" s="3"/>
      <c r="J113" s="3"/>
      <c r="K113" s="3"/>
      <c r="L113" s="3"/>
      <c r="M113" s="3"/>
      <c r="N113" s="2"/>
      <c r="O113" s="3"/>
      <c r="P113" s="3"/>
      <c r="Q113" s="3"/>
      <c r="R113" s="2"/>
      <c r="S113" s="3"/>
      <c r="T113" s="3"/>
      <c r="U113" s="3"/>
      <c r="V113" s="3"/>
    </row>
    <row r="114" spans="1:22" ht="18.75" x14ac:dyDescent="0.3">
      <c r="A114" s="15" t="s">
        <v>141</v>
      </c>
      <c r="C114" s="3"/>
      <c r="D114" s="3"/>
      <c r="E114" s="4"/>
      <c r="F114" s="3"/>
      <c r="G114" s="3"/>
      <c r="H114" s="3"/>
      <c r="I114" s="3"/>
      <c r="J114" s="3"/>
      <c r="K114" s="3"/>
      <c r="L114" s="3"/>
      <c r="M114" s="3"/>
      <c r="N114" s="2"/>
      <c r="O114" s="3"/>
      <c r="P114" s="3"/>
      <c r="Q114" s="3"/>
      <c r="R114" s="2"/>
      <c r="S114" s="3"/>
      <c r="T114" s="3"/>
      <c r="U114" s="3"/>
      <c r="V114" s="3"/>
    </row>
    <row r="115" spans="1:22" s="25" customFormat="1" x14ac:dyDescent="0.25">
      <c r="A115" s="16" t="s">
        <v>66</v>
      </c>
      <c r="B115" s="17"/>
      <c r="C115" s="18"/>
      <c r="D115" s="19"/>
      <c r="E115" s="20"/>
      <c r="F115" s="21"/>
      <c r="G115" s="18"/>
      <c r="H115" s="22"/>
      <c r="I115" s="23"/>
      <c r="J115" s="21"/>
      <c r="K115" s="18"/>
      <c r="L115" s="24"/>
      <c r="M115" s="23"/>
      <c r="N115" s="21"/>
      <c r="O115" s="18"/>
      <c r="P115" s="24"/>
      <c r="Q115" s="23"/>
      <c r="R115" s="21"/>
      <c r="S115" s="18"/>
      <c r="T115" s="19"/>
      <c r="U115" s="19"/>
      <c r="V115" s="19"/>
    </row>
    <row r="116" spans="1:22" x14ac:dyDescent="0.25">
      <c r="A116" s="3"/>
      <c r="B116" s="2"/>
      <c r="C116" s="3"/>
      <c r="D116" s="3"/>
      <c r="E116" s="4"/>
      <c r="F116" s="3"/>
      <c r="G116" s="3"/>
      <c r="H116" s="3"/>
      <c r="I116" s="3"/>
      <c r="J116" s="3"/>
      <c r="K116" s="3"/>
      <c r="L116" s="3"/>
      <c r="M116" s="3"/>
      <c r="N116" s="2"/>
      <c r="O116" s="3"/>
      <c r="P116" s="3"/>
      <c r="Q116" s="3"/>
      <c r="R116" s="2"/>
      <c r="S116" s="3"/>
      <c r="T116" s="3"/>
      <c r="U116" s="3"/>
      <c r="V116" s="3"/>
    </row>
    <row r="117" spans="1:22" x14ac:dyDescent="0.25">
      <c r="A117" s="3"/>
      <c r="B117" s="611" t="s">
        <v>54</v>
      </c>
      <c r="C117" s="612"/>
      <c r="D117" s="3"/>
      <c r="E117" s="611" t="s">
        <v>15</v>
      </c>
      <c r="F117" s="624"/>
      <c r="G117" s="624"/>
      <c r="H117" s="624"/>
      <c r="I117" s="612"/>
      <c r="J117" s="3"/>
      <c r="K117" s="611" t="s">
        <v>16</v>
      </c>
      <c r="L117" s="624"/>
      <c r="M117" s="624"/>
      <c r="N117" s="624"/>
      <c r="O117" s="612"/>
      <c r="P117" s="3"/>
      <c r="Q117" s="703" t="s">
        <v>59</v>
      </c>
      <c r="R117" s="31"/>
      <c r="S117" s="2"/>
      <c r="T117" s="611" t="s">
        <v>22</v>
      </c>
      <c r="U117" s="612"/>
      <c r="V117" s="32"/>
    </row>
    <row r="118" spans="1:22" s="13" customFormat="1" ht="29.25" customHeight="1" x14ac:dyDescent="0.25">
      <c r="A118" s="11"/>
      <c r="B118" s="315">
        <f>+C8</f>
        <v>0</v>
      </c>
      <c r="C118" s="314" t="s">
        <v>30</v>
      </c>
      <c r="D118" s="11"/>
      <c r="E118" s="315">
        <f>+C8</f>
        <v>0</v>
      </c>
      <c r="F118" s="314" t="s">
        <v>46</v>
      </c>
      <c r="G118" s="314" t="s">
        <v>14</v>
      </c>
      <c r="H118" s="314" t="s">
        <v>174</v>
      </c>
      <c r="I118" s="35" t="s">
        <v>13</v>
      </c>
      <c r="J118" s="11"/>
      <c r="K118" s="315">
        <f>+C8</f>
        <v>0</v>
      </c>
      <c r="L118" s="314" t="s">
        <v>46</v>
      </c>
      <c r="M118" s="314" t="s">
        <v>14</v>
      </c>
      <c r="N118" s="314" t="s">
        <v>174</v>
      </c>
      <c r="O118" s="35" t="s">
        <v>13</v>
      </c>
      <c r="P118" s="11"/>
      <c r="Q118" s="704"/>
      <c r="R118" s="314" t="s">
        <v>174</v>
      </c>
      <c r="S118" s="11"/>
      <c r="T118" s="317" t="s">
        <v>12</v>
      </c>
      <c r="U118" s="314" t="s">
        <v>21</v>
      </c>
      <c r="V118" s="32"/>
    </row>
    <row r="119" spans="1:22" s="13" customFormat="1" x14ac:dyDescent="0.25">
      <c r="A119" s="11"/>
      <c r="B119" s="94" t="s">
        <v>0</v>
      </c>
      <c r="C119" s="95" t="str">
        <f>IF(ISBLANK('3-Monthly Input'!D13),"",'3-Monthly Input'!D13)</f>
        <v/>
      </c>
      <c r="D119" s="11"/>
      <c r="E119" s="94" t="s">
        <v>149</v>
      </c>
      <c r="F119" s="96" t="e">
        <f t="shared" ref="F119:F128" si="0">IF(+C119="",NA(),C119)</f>
        <v>#N/A</v>
      </c>
      <c r="G119" s="41" t="e">
        <f>+G138</f>
        <v>#DIV/0!</v>
      </c>
      <c r="H119" s="41" t="e">
        <f>+G119</f>
        <v>#DIV/0!</v>
      </c>
      <c r="I119" s="364" t="e">
        <f>IF(C119="",NA(),ROUND(SUM(C$119:C119)/H119,-2))</f>
        <v>#N/A</v>
      </c>
      <c r="J119" s="11"/>
      <c r="K119" s="94" t="s">
        <v>0</v>
      </c>
      <c r="L119" s="96" t="e">
        <f t="shared" ref="L119:L130" si="1">IF(C119="",NA(),C119)</f>
        <v>#N/A</v>
      </c>
      <c r="M119" s="41" t="e">
        <f>+C138</f>
        <v>#DIV/0!</v>
      </c>
      <c r="N119" s="41" t="e">
        <f>+M119</f>
        <v>#DIV/0!</v>
      </c>
      <c r="O119" s="364" t="e">
        <f>IF(C119="",NA(),ROUND(SUM(C$119:C119)/N119,-2))</f>
        <v>#N/A</v>
      </c>
      <c r="P119" s="11"/>
      <c r="Q119" s="364" t="e">
        <f t="shared" ref="Q119:Q130" si="2">AVERAGE(I119,O119)</f>
        <v>#N/A</v>
      </c>
      <c r="R119" s="41" t="e">
        <f>(H119+N119)/2</f>
        <v>#DIV/0!</v>
      </c>
      <c r="S119" s="12"/>
      <c r="T119" s="94">
        <f>+Q137</f>
        <v>-4</v>
      </c>
      <c r="U119" s="93">
        <f>+R150</f>
        <v>0</v>
      </c>
      <c r="V119" s="97"/>
    </row>
    <row r="120" spans="1:22" s="13" customFormat="1" x14ac:dyDescent="0.25">
      <c r="A120" s="11"/>
      <c r="B120" s="94" t="s">
        <v>1</v>
      </c>
      <c r="C120" s="95" t="str">
        <f>IF(ISBLANK('3-Monthly Input'!D14),"",'3-Monthly Input'!D14)</f>
        <v/>
      </c>
      <c r="D120" s="11"/>
      <c r="E120" s="94" t="s">
        <v>150</v>
      </c>
      <c r="F120" s="96" t="e">
        <f t="shared" si="0"/>
        <v>#N/A</v>
      </c>
      <c r="G120" s="41" t="e">
        <f t="shared" ref="G120:G130" si="3">+G139</f>
        <v>#DIV/0!</v>
      </c>
      <c r="H120" s="41" t="e">
        <f>+G120+H119</f>
        <v>#DIV/0!</v>
      </c>
      <c r="I120" s="364" t="e">
        <f>IF(C120="",NA(),ROUND(SUM(C$119:C120)/H120,-2))</f>
        <v>#N/A</v>
      </c>
      <c r="J120" s="11"/>
      <c r="K120" s="94" t="s">
        <v>1</v>
      </c>
      <c r="L120" s="96" t="e">
        <f t="shared" si="1"/>
        <v>#N/A</v>
      </c>
      <c r="M120" s="41" t="e">
        <f t="shared" ref="M120:M130" si="4">+C139</f>
        <v>#DIV/0!</v>
      </c>
      <c r="N120" s="41" t="e">
        <f>+M120+N119</f>
        <v>#DIV/0!</v>
      </c>
      <c r="O120" s="364" t="e">
        <f>IF(C120="",NA(),ROUND(SUM(C$119:C120)/N120,-2))</f>
        <v>#N/A</v>
      </c>
      <c r="P120" s="11"/>
      <c r="Q120" s="364" t="e">
        <f t="shared" si="2"/>
        <v>#N/A</v>
      </c>
      <c r="R120" s="41" t="e">
        <f t="shared" ref="R120:R130" si="5">(H120+N120)/2</f>
        <v>#DIV/0!</v>
      </c>
      <c r="S120" s="12"/>
      <c r="T120" s="94">
        <f>+M137</f>
        <v>-3</v>
      </c>
      <c r="U120" s="93">
        <f>+N150</f>
        <v>0</v>
      </c>
      <c r="V120" s="97"/>
    </row>
    <row r="121" spans="1:22" s="13" customFormat="1" x14ac:dyDescent="0.25">
      <c r="A121" s="11"/>
      <c r="B121" s="94" t="s">
        <v>2</v>
      </c>
      <c r="C121" s="95" t="str">
        <f>IF(ISBLANK('3-Monthly Input'!D15),"",'3-Monthly Input'!D15)</f>
        <v/>
      </c>
      <c r="D121" s="11"/>
      <c r="E121" s="94" t="s">
        <v>151</v>
      </c>
      <c r="F121" s="96" t="e">
        <f t="shared" si="0"/>
        <v>#N/A</v>
      </c>
      <c r="G121" s="41" t="e">
        <f t="shared" si="3"/>
        <v>#DIV/0!</v>
      </c>
      <c r="H121" s="41" t="e">
        <f t="shared" ref="H121:H130" si="6">+G121+H120</f>
        <v>#DIV/0!</v>
      </c>
      <c r="I121" s="364" t="e">
        <f>IF(C121="",NA(),ROUND(SUM(C$119:C121)/H121,-2))</f>
        <v>#N/A</v>
      </c>
      <c r="J121" s="11"/>
      <c r="K121" s="94" t="s">
        <v>2</v>
      </c>
      <c r="L121" s="96" t="e">
        <f t="shared" si="1"/>
        <v>#N/A</v>
      </c>
      <c r="M121" s="41" t="e">
        <f t="shared" si="4"/>
        <v>#DIV/0!</v>
      </c>
      <c r="N121" s="41" t="e">
        <f t="shared" ref="N121:N130" si="7">+M121+N120</f>
        <v>#DIV/0!</v>
      </c>
      <c r="O121" s="364" t="e">
        <f>IF(C121="",NA(),ROUND(SUM(C$119:C121)/N121,-2))</f>
        <v>#N/A</v>
      </c>
      <c r="P121" s="11"/>
      <c r="Q121" s="364" t="e">
        <f t="shared" si="2"/>
        <v>#N/A</v>
      </c>
      <c r="R121" s="41" t="e">
        <f t="shared" si="5"/>
        <v>#DIV/0!</v>
      </c>
      <c r="S121" s="12"/>
      <c r="T121" s="94">
        <f>+I137</f>
        <v>-2</v>
      </c>
      <c r="U121" s="93">
        <f>+J150</f>
        <v>0</v>
      </c>
      <c r="V121" s="97"/>
    </row>
    <row r="122" spans="1:22" s="13" customFormat="1" x14ac:dyDescent="0.25">
      <c r="A122" s="11"/>
      <c r="B122" s="94" t="s">
        <v>3</v>
      </c>
      <c r="C122" s="95" t="str">
        <f>IF(ISBLANK('3-Monthly Input'!D16),"",'3-Monthly Input'!D16)</f>
        <v/>
      </c>
      <c r="D122" s="11"/>
      <c r="E122" s="94" t="s">
        <v>152</v>
      </c>
      <c r="F122" s="96" t="e">
        <f t="shared" si="0"/>
        <v>#N/A</v>
      </c>
      <c r="G122" s="41" t="e">
        <f t="shared" si="3"/>
        <v>#DIV/0!</v>
      </c>
      <c r="H122" s="41" t="e">
        <f t="shared" si="6"/>
        <v>#DIV/0!</v>
      </c>
      <c r="I122" s="364" t="e">
        <f>IF(C122="",NA(),ROUND(SUM(C$119:C122)/H122,-2))</f>
        <v>#N/A</v>
      </c>
      <c r="J122" s="11"/>
      <c r="K122" s="94" t="s">
        <v>3</v>
      </c>
      <c r="L122" s="96" t="e">
        <f t="shared" si="1"/>
        <v>#N/A</v>
      </c>
      <c r="M122" s="41" t="e">
        <f t="shared" si="4"/>
        <v>#DIV/0!</v>
      </c>
      <c r="N122" s="41" t="e">
        <f t="shared" si="7"/>
        <v>#DIV/0!</v>
      </c>
      <c r="O122" s="364" t="e">
        <f>IF(C122="",NA(),ROUND(SUM(C$119:C122)/N122,-2))</f>
        <v>#N/A</v>
      </c>
      <c r="P122" s="11"/>
      <c r="Q122" s="364" t="e">
        <f t="shared" si="2"/>
        <v>#N/A</v>
      </c>
      <c r="R122" s="41" t="e">
        <f t="shared" si="5"/>
        <v>#DIV/0!</v>
      </c>
      <c r="S122" s="12"/>
      <c r="T122" s="94">
        <f>+E137</f>
        <v>-1</v>
      </c>
      <c r="U122" s="93">
        <f>+F150</f>
        <v>0</v>
      </c>
      <c r="V122" s="97"/>
    </row>
    <row r="123" spans="1:22" s="13" customFormat="1" x14ac:dyDescent="0.25">
      <c r="A123" s="11"/>
      <c r="B123" s="94" t="s">
        <v>4</v>
      </c>
      <c r="C123" s="95" t="str">
        <f>IF(ISBLANK('3-Monthly Input'!D17),"",'3-Monthly Input'!D17)</f>
        <v/>
      </c>
      <c r="D123" s="11"/>
      <c r="E123" s="94" t="s">
        <v>4</v>
      </c>
      <c r="F123" s="96" t="e">
        <f t="shared" si="0"/>
        <v>#N/A</v>
      </c>
      <c r="G123" s="41" t="e">
        <f t="shared" si="3"/>
        <v>#DIV/0!</v>
      </c>
      <c r="H123" s="41" t="e">
        <f t="shared" si="6"/>
        <v>#DIV/0!</v>
      </c>
      <c r="I123" s="364" t="e">
        <f>IF(C123="",NA(),ROUND(SUM(C$119:C123)/H123,-2))</f>
        <v>#N/A</v>
      </c>
      <c r="J123" s="11"/>
      <c r="K123" s="94" t="s">
        <v>4</v>
      </c>
      <c r="L123" s="96" t="e">
        <f t="shared" si="1"/>
        <v>#N/A</v>
      </c>
      <c r="M123" s="41" t="e">
        <f t="shared" si="4"/>
        <v>#DIV/0!</v>
      </c>
      <c r="N123" s="41" t="e">
        <f t="shared" si="7"/>
        <v>#DIV/0!</v>
      </c>
      <c r="O123" s="364" t="e">
        <f>IF(C123="",NA(),ROUND(SUM(C$119:C123)/N123,-2))</f>
        <v>#N/A</v>
      </c>
      <c r="P123" s="11"/>
      <c r="Q123" s="364" t="e">
        <f t="shared" si="2"/>
        <v>#N/A</v>
      </c>
      <c r="R123" s="41" t="e">
        <f t="shared" si="5"/>
        <v>#DIV/0!</v>
      </c>
      <c r="S123" s="12"/>
      <c r="T123" s="94">
        <f>+C8</f>
        <v>0</v>
      </c>
      <c r="U123" s="93" t="e">
        <f>+Q131</f>
        <v>#N/A</v>
      </c>
      <c r="V123" s="9" t="s">
        <v>20</v>
      </c>
    </row>
    <row r="124" spans="1:22" x14ac:dyDescent="0.25">
      <c r="A124" s="3"/>
      <c r="B124" s="94" t="s">
        <v>5</v>
      </c>
      <c r="C124" s="95" t="str">
        <f>IF(ISBLANK('3-Monthly Input'!D18),"",'3-Monthly Input'!D18)</f>
        <v/>
      </c>
      <c r="D124" s="11"/>
      <c r="E124" s="94" t="s">
        <v>153</v>
      </c>
      <c r="F124" s="96" t="e">
        <f t="shared" si="0"/>
        <v>#N/A</v>
      </c>
      <c r="G124" s="41" t="e">
        <f t="shared" si="3"/>
        <v>#DIV/0!</v>
      </c>
      <c r="H124" s="41" t="e">
        <f t="shared" si="6"/>
        <v>#DIV/0!</v>
      </c>
      <c r="I124" s="364" t="e">
        <f>IF(C124="",NA(),ROUND(SUM(C$119:C124)/H124,-2))</f>
        <v>#N/A</v>
      </c>
      <c r="J124" s="11"/>
      <c r="K124" s="94" t="s">
        <v>5</v>
      </c>
      <c r="L124" s="96" t="e">
        <f t="shared" si="1"/>
        <v>#N/A</v>
      </c>
      <c r="M124" s="41" t="e">
        <f t="shared" si="4"/>
        <v>#DIV/0!</v>
      </c>
      <c r="N124" s="41" t="e">
        <f t="shared" si="7"/>
        <v>#DIV/0!</v>
      </c>
      <c r="O124" s="364" t="e">
        <f>IF(C124="",NA(),ROUND(SUM(C$119:C124)/N124,-2))</f>
        <v>#N/A</v>
      </c>
      <c r="P124" s="11"/>
      <c r="Q124" s="364" t="e">
        <f t="shared" si="2"/>
        <v>#N/A</v>
      </c>
      <c r="R124" s="41" t="e">
        <f t="shared" si="5"/>
        <v>#DIV/0!</v>
      </c>
      <c r="S124" s="2"/>
      <c r="T124" s="3"/>
      <c r="U124" s="3"/>
      <c r="V124" s="43"/>
    </row>
    <row r="125" spans="1:22" ht="15" customHeight="1" x14ac:dyDescent="0.25">
      <c r="A125" s="3"/>
      <c r="B125" s="94" t="s">
        <v>6</v>
      </c>
      <c r="C125" s="95" t="str">
        <f>IF(ISBLANK('3-Monthly Input'!D19),"",'3-Monthly Input'!D19)</f>
        <v/>
      </c>
      <c r="D125" s="11"/>
      <c r="E125" s="94" t="s">
        <v>154</v>
      </c>
      <c r="F125" s="96" t="e">
        <f t="shared" si="0"/>
        <v>#N/A</v>
      </c>
      <c r="G125" s="41" t="e">
        <f t="shared" si="3"/>
        <v>#DIV/0!</v>
      </c>
      <c r="H125" s="41" t="e">
        <f t="shared" si="6"/>
        <v>#DIV/0!</v>
      </c>
      <c r="I125" s="364" t="e">
        <f>IF(C125="",NA(),ROUND(SUM(C$119:C125)/H125,-2))</f>
        <v>#N/A</v>
      </c>
      <c r="J125" s="11"/>
      <c r="K125" s="94" t="s">
        <v>6</v>
      </c>
      <c r="L125" s="96" t="e">
        <f t="shared" si="1"/>
        <v>#N/A</v>
      </c>
      <c r="M125" s="41" t="e">
        <f t="shared" si="4"/>
        <v>#DIV/0!</v>
      </c>
      <c r="N125" s="41" t="e">
        <f t="shared" si="7"/>
        <v>#DIV/0!</v>
      </c>
      <c r="O125" s="364" t="e">
        <f>IF(C125="",NA(),ROUND(SUM(C$119:C125)/N125,-2))</f>
        <v>#N/A</v>
      </c>
      <c r="P125" s="11"/>
      <c r="Q125" s="364" t="e">
        <f t="shared" si="2"/>
        <v>#N/A</v>
      </c>
      <c r="R125" s="41" t="e">
        <f t="shared" si="5"/>
        <v>#DIV/0!</v>
      </c>
      <c r="S125" s="2"/>
      <c r="T125" s="694" t="s">
        <v>49</v>
      </c>
      <c r="U125" s="694"/>
      <c r="V125" s="3"/>
    </row>
    <row r="126" spans="1:22" x14ac:dyDescent="0.25">
      <c r="A126" s="3"/>
      <c r="B126" s="94" t="s">
        <v>7</v>
      </c>
      <c r="C126" s="95" t="str">
        <f>IF(ISBLANK('3-Monthly Input'!D20),"",'3-Monthly Input'!D20)</f>
        <v/>
      </c>
      <c r="D126" s="11"/>
      <c r="E126" s="94" t="s">
        <v>155</v>
      </c>
      <c r="F126" s="96" t="e">
        <f t="shared" si="0"/>
        <v>#N/A</v>
      </c>
      <c r="G126" s="41" t="e">
        <f t="shared" si="3"/>
        <v>#DIV/0!</v>
      </c>
      <c r="H126" s="41" t="e">
        <f t="shared" si="6"/>
        <v>#DIV/0!</v>
      </c>
      <c r="I126" s="364" t="e">
        <f>IF(C126="",NA(),ROUND(SUM(C$119:C126)/H126,-2))</f>
        <v>#N/A</v>
      </c>
      <c r="J126" s="11"/>
      <c r="K126" s="94" t="s">
        <v>7</v>
      </c>
      <c r="L126" s="96" t="e">
        <f t="shared" si="1"/>
        <v>#N/A</v>
      </c>
      <c r="M126" s="41" t="e">
        <f t="shared" si="4"/>
        <v>#DIV/0!</v>
      </c>
      <c r="N126" s="41" t="e">
        <f t="shared" si="7"/>
        <v>#DIV/0!</v>
      </c>
      <c r="O126" s="364" t="e">
        <f>IF(C126="",NA(),ROUND(SUM(C$119:C126)/N126,-2))</f>
        <v>#N/A</v>
      </c>
      <c r="P126" s="11"/>
      <c r="Q126" s="364" t="e">
        <f t="shared" si="2"/>
        <v>#N/A</v>
      </c>
      <c r="R126" s="41" t="e">
        <f t="shared" si="5"/>
        <v>#DIV/0!</v>
      </c>
      <c r="S126" s="2"/>
      <c r="T126" s="694"/>
      <c r="U126" s="694"/>
      <c r="V126" s="43"/>
    </row>
    <row r="127" spans="1:22" ht="15" customHeight="1" x14ac:dyDescent="0.25">
      <c r="A127" s="3"/>
      <c r="B127" s="94" t="s">
        <v>8</v>
      </c>
      <c r="C127" s="95" t="str">
        <f>IF(ISBLANK('3-Monthly Input'!D21),"",'3-Monthly Input'!D21)</f>
        <v/>
      </c>
      <c r="D127" s="11"/>
      <c r="E127" s="94" t="s">
        <v>156</v>
      </c>
      <c r="F127" s="96" t="e">
        <f t="shared" si="0"/>
        <v>#N/A</v>
      </c>
      <c r="G127" s="41" t="e">
        <f t="shared" si="3"/>
        <v>#DIV/0!</v>
      </c>
      <c r="H127" s="41" t="e">
        <f t="shared" si="6"/>
        <v>#DIV/0!</v>
      </c>
      <c r="I127" s="364" t="e">
        <f>IF(C127="",NA(),ROUND(SUM(C$119:C127)/H127,-2))</f>
        <v>#N/A</v>
      </c>
      <c r="J127" s="11"/>
      <c r="K127" s="94" t="s">
        <v>8</v>
      </c>
      <c r="L127" s="96" t="e">
        <f t="shared" si="1"/>
        <v>#N/A</v>
      </c>
      <c r="M127" s="41" t="e">
        <f t="shared" si="4"/>
        <v>#DIV/0!</v>
      </c>
      <c r="N127" s="41" t="e">
        <f t="shared" si="7"/>
        <v>#DIV/0!</v>
      </c>
      <c r="O127" s="364" t="e">
        <f>IF(C127="",NA(),ROUND(SUM(C$119:C127)/N127,-2))</f>
        <v>#N/A</v>
      </c>
      <c r="P127" s="11"/>
      <c r="Q127" s="364" t="e">
        <f t="shared" si="2"/>
        <v>#N/A</v>
      </c>
      <c r="R127" s="41" t="e">
        <f t="shared" si="5"/>
        <v>#DIV/0!</v>
      </c>
      <c r="S127" s="2"/>
      <c r="T127" s="694"/>
      <c r="U127" s="694"/>
      <c r="V127" s="43"/>
    </row>
    <row r="128" spans="1:22" x14ac:dyDescent="0.25">
      <c r="A128" s="3"/>
      <c r="B128" s="94" t="s">
        <v>9</v>
      </c>
      <c r="C128" s="95" t="str">
        <f>IF(ISBLANK('3-Monthly Input'!D22),"",'3-Monthly Input'!D22)</f>
        <v/>
      </c>
      <c r="D128" s="11"/>
      <c r="E128" s="94" t="s">
        <v>157</v>
      </c>
      <c r="F128" s="96" t="e">
        <f t="shared" si="0"/>
        <v>#N/A</v>
      </c>
      <c r="G128" s="41" t="e">
        <f t="shared" si="3"/>
        <v>#DIV/0!</v>
      </c>
      <c r="H128" s="41" t="e">
        <f t="shared" si="6"/>
        <v>#DIV/0!</v>
      </c>
      <c r="I128" s="364" t="e">
        <f>IF(C128="",NA(),ROUND(SUM(C$119:C128)/H128,-2))</f>
        <v>#N/A</v>
      </c>
      <c r="J128" s="11"/>
      <c r="K128" s="94" t="s">
        <v>9</v>
      </c>
      <c r="L128" s="96" t="e">
        <f t="shared" si="1"/>
        <v>#N/A</v>
      </c>
      <c r="M128" s="41" t="e">
        <f t="shared" si="4"/>
        <v>#DIV/0!</v>
      </c>
      <c r="N128" s="41" t="e">
        <f t="shared" si="7"/>
        <v>#DIV/0!</v>
      </c>
      <c r="O128" s="364" t="e">
        <f>IF(C128="",NA(),ROUND(SUM(C$119:C128)/N128,-2))</f>
        <v>#N/A</v>
      </c>
      <c r="P128" s="11"/>
      <c r="Q128" s="364" t="e">
        <f t="shared" si="2"/>
        <v>#N/A</v>
      </c>
      <c r="R128" s="41" t="e">
        <f t="shared" si="5"/>
        <v>#DIV/0!</v>
      </c>
      <c r="S128" s="2"/>
      <c r="T128" s="694"/>
      <c r="U128" s="694"/>
      <c r="V128" s="43"/>
    </row>
    <row r="129" spans="1:22" x14ac:dyDescent="0.25">
      <c r="A129" s="3"/>
      <c r="B129" s="94" t="s">
        <v>10</v>
      </c>
      <c r="C129" s="95" t="str">
        <f>IF(ISBLANK('3-Monthly Input'!D23),"",'3-Monthly Input'!D23)</f>
        <v/>
      </c>
      <c r="D129" s="11"/>
      <c r="E129" s="94" t="s">
        <v>158</v>
      </c>
      <c r="F129" s="96" t="e">
        <f>IF(+C129="",NA(),C129)</f>
        <v>#N/A</v>
      </c>
      <c r="G129" s="41" t="e">
        <f t="shared" si="3"/>
        <v>#DIV/0!</v>
      </c>
      <c r="H129" s="41" t="e">
        <f t="shared" si="6"/>
        <v>#DIV/0!</v>
      </c>
      <c r="I129" s="364" t="e">
        <f>IF(C129="",NA(),ROUND(SUM(C$119:C129)/H129,-2))</f>
        <v>#N/A</v>
      </c>
      <c r="J129" s="11"/>
      <c r="K129" s="94" t="s">
        <v>10</v>
      </c>
      <c r="L129" s="96" t="e">
        <f t="shared" si="1"/>
        <v>#N/A</v>
      </c>
      <c r="M129" s="41" t="e">
        <f t="shared" si="4"/>
        <v>#DIV/0!</v>
      </c>
      <c r="N129" s="41" t="e">
        <f t="shared" si="7"/>
        <v>#DIV/0!</v>
      </c>
      <c r="O129" s="364" t="e">
        <f>IF(C129="",NA(),ROUND(SUM(C$119:C129)/N129,-2))</f>
        <v>#N/A</v>
      </c>
      <c r="P129" s="11"/>
      <c r="Q129" s="364" t="e">
        <f t="shared" si="2"/>
        <v>#N/A</v>
      </c>
      <c r="R129" s="41" t="e">
        <f t="shared" si="5"/>
        <v>#DIV/0!</v>
      </c>
      <c r="S129" s="2"/>
      <c r="T129" s="44"/>
      <c r="U129" s="44"/>
      <c r="V129" s="43"/>
    </row>
    <row r="130" spans="1:22" x14ac:dyDescent="0.25">
      <c r="A130" s="3"/>
      <c r="B130" s="94" t="s">
        <v>11</v>
      </c>
      <c r="C130" s="95" t="str">
        <f>IF(ISBLANK('3-Monthly Input'!D24),"",'3-Monthly Input'!D24)</f>
        <v/>
      </c>
      <c r="D130" s="11"/>
      <c r="E130" s="94" t="s">
        <v>159</v>
      </c>
      <c r="F130" s="96" t="e">
        <f>IF(+C130="",NA(),C130)</f>
        <v>#N/A</v>
      </c>
      <c r="G130" s="41" t="e">
        <f t="shared" si="3"/>
        <v>#DIV/0!</v>
      </c>
      <c r="H130" s="41" t="e">
        <f t="shared" si="6"/>
        <v>#DIV/0!</v>
      </c>
      <c r="I130" s="364" t="e">
        <f>IF(C130="",NA(),ROUND(SUM(C$119:C130)/H130,-2))</f>
        <v>#N/A</v>
      </c>
      <c r="J130" s="11"/>
      <c r="K130" s="94" t="s">
        <v>11</v>
      </c>
      <c r="L130" s="96" t="e">
        <f t="shared" si="1"/>
        <v>#N/A</v>
      </c>
      <c r="M130" s="41" t="e">
        <f t="shared" si="4"/>
        <v>#DIV/0!</v>
      </c>
      <c r="N130" s="41" t="e">
        <f t="shared" si="7"/>
        <v>#DIV/0!</v>
      </c>
      <c r="O130" s="364" t="e">
        <f>IF(C130="",NA(),ROUND(SUM(C$119:C130)/N130,-2))</f>
        <v>#N/A</v>
      </c>
      <c r="P130" s="11"/>
      <c r="Q130" s="364" t="e">
        <f t="shared" si="2"/>
        <v>#N/A</v>
      </c>
      <c r="R130" s="41" t="e">
        <f t="shared" si="5"/>
        <v>#DIV/0!</v>
      </c>
      <c r="S130" s="2"/>
      <c r="T130" s="3"/>
      <c r="U130" s="3"/>
      <c r="V130" s="43"/>
    </row>
    <row r="131" spans="1:22" x14ac:dyDescent="0.25">
      <c r="A131" s="3"/>
      <c r="B131" s="45" t="s">
        <v>19</v>
      </c>
      <c r="C131" s="17">
        <f>SUM(C119:C130)</f>
        <v>0</v>
      </c>
      <c r="D131" s="3"/>
      <c r="F131" s="316" t="s">
        <v>50</v>
      </c>
      <c r="G131" s="47" t="e">
        <f>SUM(G119:G130)</f>
        <v>#DIV/0!</v>
      </c>
      <c r="H131" s="47"/>
      <c r="I131" s="17" t="e">
        <f>LOOKUP(9.99E+307,I119:I130)</f>
        <v>#N/A</v>
      </c>
      <c r="J131" s="3"/>
      <c r="K131" s="46"/>
      <c r="L131" s="316" t="s">
        <v>50</v>
      </c>
      <c r="M131" s="47" t="e">
        <f>SUM(M119:M130)</f>
        <v>#DIV/0!</v>
      </c>
      <c r="N131" s="47"/>
      <c r="O131" s="17" t="e">
        <f>LOOKUP(9.99E+307,O119:O130)</f>
        <v>#N/A</v>
      </c>
      <c r="P131" s="3"/>
      <c r="Q131" s="17" t="e">
        <f>LOOKUP(9.99E+307,Q119:Q130)</f>
        <v>#N/A</v>
      </c>
      <c r="R131" s="17"/>
      <c r="S131" s="2"/>
      <c r="T131" s="3"/>
      <c r="U131" s="3"/>
      <c r="V131" s="3"/>
    </row>
    <row r="132" spans="1:22" x14ac:dyDescent="0.25">
      <c r="A132" s="3"/>
      <c r="B132" s="2"/>
      <c r="D132" s="50"/>
      <c r="E132" s="51"/>
      <c r="F132" s="3"/>
      <c r="G132" s="3"/>
      <c r="H132" s="3"/>
      <c r="I132" s="3"/>
      <c r="J132" s="3"/>
      <c r="K132" s="3"/>
      <c r="L132" s="3"/>
      <c r="M132" s="3"/>
      <c r="N132" s="2"/>
      <c r="O132" s="3"/>
      <c r="P132" s="3"/>
      <c r="Q132" s="3"/>
      <c r="R132" s="2"/>
      <c r="S132" s="3"/>
      <c r="T132" s="3"/>
      <c r="U132" s="3"/>
      <c r="V132" s="3"/>
    </row>
    <row r="133" spans="1:22" x14ac:dyDescent="0.25">
      <c r="A133" s="3"/>
      <c r="B133" s="2"/>
      <c r="C133" s="3"/>
      <c r="D133" s="3"/>
      <c r="E133" s="4"/>
      <c r="F133" s="3"/>
      <c r="G133" s="3"/>
      <c r="H133" s="3"/>
      <c r="I133" s="3"/>
      <c r="J133" s="3"/>
      <c r="K133" s="3"/>
      <c r="L133" s="3"/>
      <c r="M133" s="3"/>
      <c r="N133" s="2"/>
      <c r="O133" s="3"/>
      <c r="P133" s="3"/>
      <c r="Q133" s="3"/>
      <c r="R133" s="2"/>
      <c r="S133" s="3"/>
      <c r="T133" s="3"/>
      <c r="U133" s="3"/>
      <c r="V133" s="3"/>
    </row>
    <row r="134" spans="1:22" ht="18.75" x14ac:dyDescent="0.3">
      <c r="A134" s="15" t="s">
        <v>142</v>
      </c>
      <c r="B134" s="2"/>
      <c r="C134" s="3"/>
      <c r="D134" s="3"/>
      <c r="E134" s="4"/>
      <c r="F134" s="3"/>
      <c r="G134" s="3"/>
      <c r="H134" s="3"/>
      <c r="I134" s="3"/>
      <c r="J134" s="3"/>
      <c r="K134" s="3"/>
      <c r="L134" s="3"/>
      <c r="M134" s="3"/>
      <c r="N134" s="2"/>
      <c r="O134" s="3"/>
      <c r="P134" s="3"/>
      <c r="Q134" s="3"/>
      <c r="R134" s="2"/>
      <c r="S134" s="3"/>
      <c r="T134" s="3"/>
      <c r="U134" s="3"/>
      <c r="V134" s="3"/>
    </row>
    <row r="135" spans="1:22" s="25" customFormat="1" x14ac:dyDescent="0.25">
      <c r="A135" s="16" t="s">
        <v>65</v>
      </c>
      <c r="B135" s="17"/>
      <c r="C135" s="18"/>
      <c r="D135" s="19"/>
      <c r="E135" s="20"/>
      <c r="F135" s="21"/>
      <c r="G135" s="18"/>
      <c r="H135" s="22"/>
      <c r="I135" s="23"/>
      <c r="J135" s="21"/>
      <c r="K135" s="18"/>
      <c r="L135" s="24"/>
      <c r="M135" s="23"/>
      <c r="N135" s="21"/>
      <c r="O135" s="18"/>
      <c r="P135" s="24"/>
      <c r="Q135" s="23"/>
      <c r="R135" s="21"/>
      <c r="S135" s="18"/>
      <c r="T135" s="19"/>
      <c r="U135" s="19"/>
      <c r="V135" s="19"/>
    </row>
    <row r="136" spans="1:22" x14ac:dyDescent="0.25">
      <c r="A136" s="3"/>
      <c r="B136" s="2"/>
      <c r="C136" s="3"/>
      <c r="D136" s="3"/>
      <c r="E136" s="4"/>
      <c r="F136" s="3"/>
      <c r="G136" s="3"/>
      <c r="H136" s="3"/>
      <c r="I136" s="3"/>
      <c r="J136" s="3"/>
      <c r="K136" s="3"/>
      <c r="L136" s="3"/>
      <c r="M136" s="3"/>
      <c r="N136" s="2"/>
      <c r="O136" s="3"/>
      <c r="P136" s="3"/>
      <c r="Q136" s="3"/>
      <c r="R136" s="2"/>
      <c r="S136" s="3"/>
      <c r="T136" s="3"/>
      <c r="U136" s="3"/>
      <c r="V136" s="3"/>
    </row>
    <row r="137" spans="1:22" s="54" customFormat="1" ht="29.25" customHeight="1" x14ac:dyDescent="0.25">
      <c r="A137" s="314" t="s">
        <v>18</v>
      </c>
      <c r="B137" s="314" t="s">
        <v>47</v>
      </c>
      <c r="C137" s="314" t="s">
        <v>14</v>
      </c>
      <c r="D137" s="52"/>
      <c r="E137" s="315">
        <f>+C8-1</f>
        <v>-1</v>
      </c>
      <c r="F137" s="314" t="s">
        <v>46</v>
      </c>
      <c r="G137" s="314" t="s">
        <v>14</v>
      </c>
      <c r="H137" s="53"/>
      <c r="I137" s="315">
        <f>+E137-1</f>
        <v>-2</v>
      </c>
      <c r="J137" s="314" t="s">
        <v>46</v>
      </c>
      <c r="K137" s="314" t="s">
        <v>14</v>
      </c>
      <c r="L137" s="52"/>
      <c r="M137" s="315">
        <f>+I137-1</f>
        <v>-3</v>
      </c>
      <c r="N137" s="314" t="s">
        <v>46</v>
      </c>
      <c r="O137" s="314" t="s">
        <v>14</v>
      </c>
      <c r="P137" s="52"/>
      <c r="Q137" s="315">
        <f>+M137-1</f>
        <v>-4</v>
      </c>
      <c r="R137" s="314" t="s">
        <v>46</v>
      </c>
      <c r="S137" s="314" t="s">
        <v>14</v>
      </c>
      <c r="T137" s="52"/>
      <c r="U137" s="52"/>
      <c r="V137" s="52"/>
    </row>
    <row r="138" spans="1:22" s="13" customFormat="1" x14ac:dyDescent="0.25">
      <c r="A138" s="94" t="s">
        <v>0</v>
      </c>
      <c r="B138" s="96">
        <f t="shared" ref="B138:B149" si="8">+F138+J138+N138+R138</f>
        <v>0</v>
      </c>
      <c r="C138" s="101" t="e">
        <f t="shared" ref="C138:C149" si="9">+B138/B$150</f>
        <v>#DIV/0!</v>
      </c>
      <c r="D138" s="11"/>
      <c r="E138" s="94" t="s">
        <v>0</v>
      </c>
      <c r="F138" s="309">
        <f>+'3-Monthly Input'!D35</f>
        <v>0</v>
      </c>
      <c r="G138" s="101" t="e">
        <f t="shared" ref="G138:G149" si="10">+F138/F$150</f>
        <v>#DIV/0!</v>
      </c>
      <c r="H138" s="55"/>
      <c r="I138" s="94" t="s">
        <v>0</v>
      </c>
      <c r="J138" s="310">
        <f>+'3-Monthly Input'!D53</f>
        <v>0</v>
      </c>
      <c r="K138" s="101" t="e">
        <f t="shared" ref="K138:K149" si="11">+J138/J$150</f>
        <v>#DIV/0!</v>
      </c>
      <c r="L138" s="11"/>
      <c r="M138" s="94" t="s">
        <v>0</v>
      </c>
      <c r="N138" s="310">
        <f>+'3-Monthly Input'!D71</f>
        <v>0</v>
      </c>
      <c r="O138" s="101" t="e">
        <f t="shared" ref="O138:O149" si="12">+N138/N$150</f>
        <v>#DIV/0!</v>
      </c>
      <c r="P138" s="11"/>
      <c r="Q138" s="94" t="s">
        <v>0</v>
      </c>
      <c r="R138" s="310">
        <f>+'3-Monthly Input'!D89</f>
        <v>0</v>
      </c>
      <c r="S138" s="101" t="e">
        <f t="shared" ref="S138:S149" si="13">+R138/R$150</f>
        <v>#DIV/0!</v>
      </c>
      <c r="T138" s="11"/>
      <c r="U138" s="11"/>
      <c r="V138" s="11"/>
    </row>
    <row r="139" spans="1:22" s="13" customFormat="1" x14ac:dyDescent="0.25">
      <c r="A139" s="94" t="s">
        <v>1</v>
      </c>
      <c r="B139" s="96">
        <f t="shared" si="8"/>
        <v>0</v>
      </c>
      <c r="C139" s="101" t="e">
        <f t="shared" si="9"/>
        <v>#DIV/0!</v>
      </c>
      <c r="D139" s="11"/>
      <c r="E139" s="94" t="s">
        <v>1</v>
      </c>
      <c r="F139" s="309">
        <f>+'3-Monthly Input'!D36</f>
        <v>0</v>
      </c>
      <c r="G139" s="101" t="e">
        <f t="shared" si="10"/>
        <v>#DIV/0!</v>
      </c>
      <c r="H139" s="55"/>
      <c r="I139" s="94" t="s">
        <v>1</v>
      </c>
      <c r="J139" s="310">
        <f>+'3-Monthly Input'!D54</f>
        <v>0</v>
      </c>
      <c r="K139" s="101" t="e">
        <f t="shared" si="11"/>
        <v>#DIV/0!</v>
      </c>
      <c r="L139" s="11"/>
      <c r="M139" s="94" t="s">
        <v>1</v>
      </c>
      <c r="N139" s="310">
        <f>+'3-Monthly Input'!D72</f>
        <v>0</v>
      </c>
      <c r="O139" s="101" t="e">
        <f t="shared" si="12"/>
        <v>#DIV/0!</v>
      </c>
      <c r="P139" s="11"/>
      <c r="Q139" s="94" t="s">
        <v>1</v>
      </c>
      <c r="R139" s="310">
        <f>+'3-Monthly Input'!D90</f>
        <v>0</v>
      </c>
      <c r="S139" s="101" t="e">
        <f t="shared" si="13"/>
        <v>#DIV/0!</v>
      </c>
      <c r="T139" s="11"/>
      <c r="U139" s="11"/>
      <c r="V139" s="11"/>
    </row>
    <row r="140" spans="1:22" s="13" customFormat="1" x14ac:dyDescent="0.25">
      <c r="A140" s="94" t="s">
        <v>2</v>
      </c>
      <c r="B140" s="96">
        <f t="shared" si="8"/>
        <v>0</v>
      </c>
      <c r="C140" s="101" t="e">
        <f t="shared" si="9"/>
        <v>#DIV/0!</v>
      </c>
      <c r="D140" s="11"/>
      <c r="E140" s="94" t="s">
        <v>2</v>
      </c>
      <c r="F140" s="309">
        <f>+'3-Monthly Input'!D37</f>
        <v>0</v>
      </c>
      <c r="G140" s="101" t="e">
        <f t="shared" si="10"/>
        <v>#DIV/0!</v>
      </c>
      <c r="H140" s="55"/>
      <c r="I140" s="94" t="s">
        <v>2</v>
      </c>
      <c r="J140" s="310">
        <f>+'3-Monthly Input'!D55</f>
        <v>0</v>
      </c>
      <c r="K140" s="101" t="e">
        <f t="shared" si="11"/>
        <v>#DIV/0!</v>
      </c>
      <c r="L140" s="11"/>
      <c r="M140" s="94" t="s">
        <v>2</v>
      </c>
      <c r="N140" s="310">
        <f>+'3-Monthly Input'!D73</f>
        <v>0</v>
      </c>
      <c r="O140" s="101" t="e">
        <f t="shared" si="12"/>
        <v>#DIV/0!</v>
      </c>
      <c r="P140" s="11"/>
      <c r="Q140" s="94" t="s">
        <v>2</v>
      </c>
      <c r="R140" s="310">
        <f>+'3-Monthly Input'!D91</f>
        <v>0</v>
      </c>
      <c r="S140" s="101" t="e">
        <f t="shared" si="13"/>
        <v>#DIV/0!</v>
      </c>
      <c r="T140" s="11"/>
      <c r="U140" s="11"/>
      <c r="V140" s="11"/>
    </row>
    <row r="141" spans="1:22" s="13" customFormat="1" x14ac:dyDescent="0.25">
      <c r="A141" s="94" t="s">
        <v>3</v>
      </c>
      <c r="B141" s="96">
        <f t="shared" si="8"/>
        <v>0</v>
      </c>
      <c r="C141" s="101" t="e">
        <f t="shared" si="9"/>
        <v>#DIV/0!</v>
      </c>
      <c r="D141" s="11"/>
      <c r="E141" s="94" t="s">
        <v>3</v>
      </c>
      <c r="F141" s="309">
        <f>+'3-Monthly Input'!D38</f>
        <v>0</v>
      </c>
      <c r="G141" s="101" t="e">
        <f t="shared" si="10"/>
        <v>#DIV/0!</v>
      </c>
      <c r="H141" s="55"/>
      <c r="I141" s="94" t="s">
        <v>3</v>
      </c>
      <c r="J141" s="310">
        <f>+'3-Monthly Input'!D56</f>
        <v>0</v>
      </c>
      <c r="K141" s="101" t="e">
        <f t="shared" si="11"/>
        <v>#DIV/0!</v>
      </c>
      <c r="L141" s="11"/>
      <c r="M141" s="94" t="s">
        <v>3</v>
      </c>
      <c r="N141" s="310">
        <f>+'3-Monthly Input'!D74</f>
        <v>0</v>
      </c>
      <c r="O141" s="101" t="e">
        <f t="shared" si="12"/>
        <v>#DIV/0!</v>
      </c>
      <c r="P141" s="11"/>
      <c r="Q141" s="94" t="s">
        <v>3</v>
      </c>
      <c r="R141" s="310">
        <f>+'3-Monthly Input'!D92</f>
        <v>0</v>
      </c>
      <c r="S141" s="101" t="e">
        <f t="shared" si="13"/>
        <v>#DIV/0!</v>
      </c>
      <c r="T141" s="11"/>
      <c r="U141" s="11"/>
      <c r="V141" s="11"/>
    </row>
    <row r="142" spans="1:22" s="13" customFormat="1" x14ac:dyDescent="0.25">
      <c r="A142" s="94" t="s">
        <v>4</v>
      </c>
      <c r="B142" s="96">
        <f t="shared" si="8"/>
        <v>0</v>
      </c>
      <c r="C142" s="101" t="e">
        <f t="shared" si="9"/>
        <v>#DIV/0!</v>
      </c>
      <c r="D142" s="11"/>
      <c r="E142" s="94" t="s">
        <v>4</v>
      </c>
      <c r="F142" s="309">
        <f>+'3-Monthly Input'!D39</f>
        <v>0</v>
      </c>
      <c r="G142" s="101" t="e">
        <f t="shared" si="10"/>
        <v>#DIV/0!</v>
      </c>
      <c r="H142" s="55"/>
      <c r="I142" s="94" t="s">
        <v>4</v>
      </c>
      <c r="J142" s="310">
        <f>+'3-Monthly Input'!D57</f>
        <v>0</v>
      </c>
      <c r="K142" s="101" t="e">
        <f t="shared" si="11"/>
        <v>#DIV/0!</v>
      </c>
      <c r="L142" s="11"/>
      <c r="M142" s="94" t="s">
        <v>4</v>
      </c>
      <c r="N142" s="310">
        <f>+'3-Monthly Input'!D75</f>
        <v>0</v>
      </c>
      <c r="O142" s="101" t="e">
        <f t="shared" si="12"/>
        <v>#DIV/0!</v>
      </c>
      <c r="P142" s="11"/>
      <c r="Q142" s="94" t="s">
        <v>4</v>
      </c>
      <c r="R142" s="310">
        <f>+'3-Monthly Input'!D93</f>
        <v>0</v>
      </c>
      <c r="S142" s="101" t="e">
        <f t="shared" si="13"/>
        <v>#DIV/0!</v>
      </c>
      <c r="T142" s="11"/>
      <c r="U142" s="11"/>
      <c r="V142" s="11"/>
    </row>
    <row r="143" spans="1:22" s="13" customFormat="1" x14ac:dyDescent="0.25">
      <c r="A143" s="94" t="s">
        <v>5</v>
      </c>
      <c r="B143" s="96">
        <f t="shared" si="8"/>
        <v>0</v>
      </c>
      <c r="C143" s="101" t="e">
        <f t="shared" si="9"/>
        <v>#DIV/0!</v>
      </c>
      <c r="D143" s="11"/>
      <c r="E143" s="94" t="s">
        <v>5</v>
      </c>
      <c r="F143" s="309">
        <f>+'3-Monthly Input'!D40</f>
        <v>0</v>
      </c>
      <c r="G143" s="101" t="e">
        <f t="shared" si="10"/>
        <v>#DIV/0!</v>
      </c>
      <c r="H143" s="55"/>
      <c r="I143" s="94" t="s">
        <v>5</v>
      </c>
      <c r="J143" s="310">
        <f>+'3-Monthly Input'!D58</f>
        <v>0</v>
      </c>
      <c r="K143" s="101" t="e">
        <f t="shared" si="11"/>
        <v>#DIV/0!</v>
      </c>
      <c r="L143" s="11"/>
      <c r="M143" s="94" t="s">
        <v>5</v>
      </c>
      <c r="N143" s="310">
        <f>+'3-Monthly Input'!D76</f>
        <v>0</v>
      </c>
      <c r="O143" s="101" t="e">
        <f t="shared" si="12"/>
        <v>#DIV/0!</v>
      </c>
      <c r="P143" s="11"/>
      <c r="Q143" s="94" t="s">
        <v>5</v>
      </c>
      <c r="R143" s="310">
        <f>+'3-Monthly Input'!D94</f>
        <v>0</v>
      </c>
      <c r="S143" s="101" t="e">
        <f t="shared" si="13"/>
        <v>#DIV/0!</v>
      </c>
      <c r="T143" s="11"/>
      <c r="U143" s="11"/>
      <c r="V143" s="11"/>
    </row>
    <row r="144" spans="1:22" s="13" customFormat="1" x14ac:dyDescent="0.25">
      <c r="A144" s="94" t="s">
        <v>6</v>
      </c>
      <c r="B144" s="96">
        <f t="shared" si="8"/>
        <v>0</v>
      </c>
      <c r="C144" s="101" t="e">
        <f t="shared" si="9"/>
        <v>#DIV/0!</v>
      </c>
      <c r="D144" s="11"/>
      <c r="E144" s="94" t="s">
        <v>6</v>
      </c>
      <c r="F144" s="309">
        <f>+'3-Monthly Input'!D41</f>
        <v>0</v>
      </c>
      <c r="G144" s="101" t="e">
        <f t="shared" si="10"/>
        <v>#DIV/0!</v>
      </c>
      <c r="H144" s="55"/>
      <c r="I144" s="94" t="s">
        <v>6</v>
      </c>
      <c r="J144" s="310">
        <f>+'3-Monthly Input'!D59</f>
        <v>0</v>
      </c>
      <c r="K144" s="101" t="e">
        <f t="shared" si="11"/>
        <v>#DIV/0!</v>
      </c>
      <c r="L144" s="11"/>
      <c r="M144" s="94" t="s">
        <v>6</v>
      </c>
      <c r="N144" s="310">
        <f>+'3-Monthly Input'!D77</f>
        <v>0</v>
      </c>
      <c r="O144" s="101" t="e">
        <f t="shared" si="12"/>
        <v>#DIV/0!</v>
      </c>
      <c r="P144" s="11"/>
      <c r="Q144" s="94" t="s">
        <v>6</v>
      </c>
      <c r="R144" s="310">
        <f>+'3-Monthly Input'!D95</f>
        <v>0</v>
      </c>
      <c r="S144" s="101" t="e">
        <f t="shared" si="13"/>
        <v>#DIV/0!</v>
      </c>
      <c r="T144" s="11"/>
      <c r="U144" s="11"/>
      <c r="V144" s="11"/>
    </row>
    <row r="145" spans="1:22" s="13" customFormat="1" x14ac:dyDescent="0.25">
      <c r="A145" s="94" t="s">
        <v>7</v>
      </c>
      <c r="B145" s="96">
        <f t="shared" si="8"/>
        <v>0</v>
      </c>
      <c r="C145" s="101" t="e">
        <f t="shared" si="9"/>
        <v>#DIV/0!</v>
      </c>
      <c r="D145" s="11"/>
      <c r="E145" s="94" t="s">
        <v>7</v>
      </c>
      <c r="F145" s="309">
        <f>+'3-Monthly Input'!D42</f>
        <v>0</v>
      </c>
      <c r="G145" s="101" t="e">
        <f t="shared" si="10"/>
        <v>#DIV/0!</v>
      </c>
      <c r="H145" s="55"/>
      <c r="I145" s="94" t="s">
        <v>7</v>
      </c>
      <c r="J145" s="310">
        <f>+'3-Monthly Input'!D60</f>
        <v>0</v>
      </c>
      <c r="K145" s="101" t="e">
        <f t="shared" si="11"/>
        <v>#DIV/0!</v>
      </c>
      <c r="L145" s="11"/>
      <c r="M145" s="94" t="s">
        <v>7</v>
      </c>
      <c r="N145" s="310">
        <f>+'3-Monthly Input'!D78</f>
        <v>0</v>
      </c>
      <c r="O145" s="101" t="e">
        <f t="shared" si="12"/>
        <v>#DIV/0!</v>
      </c>
      <c r="P145" s="11"/>
      <c r="Q145" s="94" t="s">
        <v>7</v>
      </c>
      <c r="R145" s="310">
        <f>+'3-Monthly Input'!D96</f>
        <v>0</v>
      </c>
      <c r="S145" s="101" t="e">
        <f t="shared" si="13"/>
        <v>#DIV/0!</v>
      </c>
      <c r="T145" s="11"/>
      <c r="U145" s="11"/>
      <c r="V145" s="11"/>
    </row>
    <row r="146" spans="1:22" s="13" customFormat="1" x14ac:dyDescent="0.25">
      <c r="A146" s="94" t="s">
        <v>8</v>
      </c>
      <c r="B146" s="96">
        <f t="shared" si="8"/>
        <v>0</v>
      </c>
      <c r="C146" s="101" t="e">
        <f t="shared" si="9"/>
        <v>#DIV/0!</v>
      </c>
      <c r="D146" s="11"/>
      <c r="E146" s="94" t="s">
        <v>8</v>
      </c>
      <c r="F146" s="309">
        <f>+'3-Monthly Input'!D43</f>
        <v>0</v>
      </c>
      <c r="G146" s="101" t="e">
        <f t="shared" si="10"/>
        <v>#DIV/0!</v>
      </c>
      <c r="H146" s="55"/>
      <c r="I146" s="94" t="s">
        <v>8</v>
      </c>
      <c r="J146" s="310">
        <f>+'3-Monthly Input'!D61</f>
        <v>0</v>
      </c>
      <c r="K146" s="101" t="e">
        <f t="shared" si="11"/>
        <v>#DIV/0!</v>
      </c>
      <c r="L146" s="11"/>
      <c r="M146" s="94" t="s">
        <v>8</v>
      </c>
      <c r="N146" s="310">
        <f>+'3-Monthly Input'!D79</f>
        <v>0</v>
      </c>
      <c r="O146" s="101" t="e">
        <f t="shared" si="12"/>
        <v>#DIV/0!</v>
      </c>
      <c r="P146" s="11"/>
      <c r="Q146" s="94" t="s">
        <v>8</v>
      </c>
      <c r="R146" s="310">
        <f>+'3-Monthly Input'!D97</f>
        <v>0</v>
      </c>
      <c r="S146" s="101" t="e">
        <f t="shared" si="13"/>
        <v>#DIV/0!</v>
      </c>
      <c r="T146" s="11"/>
      <c r="U146" s="11"/>
      <c r="V146" s="11"/>
    </row>
    <row r="147" spans="1:22" s="13" customFormat="1" x14ac:dyDescent="0.25">
      <c r="A147" s="94" t="s">
        <v>9</v>
      </c>
      <c r="B147" s="96">
        <f t="shared" si="8"/>
        <v>0</v>
      </c>
      <c r="C147" s="101" t="e">
        <f t="shared" si="9"/>
        <v>#DIV/0!</v>
      </c>
      <c r="D147" s="11"/>
      <c r="E147" s="94" t="s">
        <v>9</v>
      </c>
      <c r="F147" s="309">
        <f>+'3-Monthly Input'!D44</f>
        <v>0</v>
      </c>
      <c r="G147" s="101" t="e">
        <f t="shared" si="10"/>
        <v>#DIV/0!</v>
      </c>
      <c r="H147" s="55"/>
      <c r="I147" s="94" t="s">
        <v>9</v>
      </c>
      <c r="J147" s="310">
        <f>+'3-Monthly Input'!D62</f>
        <v>0</v>
      </c>
      <c r="K147" s="101" t="e">
        <f t="shared" si="11"/>
        <v>#DIV/0!</v>
      </c>
      <c r="L147" s="11"/>
      <c r="M147" s="94" t="s">
        <v>9</v>
      </c>
      <c r="N147" s="310">
        <f>+'3-Monthly Input'!D80</f>
        <v>0</v>
      </c>
      <c r="O147" s="101" t="e">
        <f t="shared" si="12"/>
        <v>#DIV/0!</v>
      </c>
      <c r="P147" s="11"/>
      <c r="Q147" s="94" t="s">
        <v>9</v>
      </c>
      <c r="R147" s="310">
        <f>+'3-Monthly Input'!D98</f>
        <v>0</v>
      </c>
      <c r="S147" s="101" t="e">
        <f t="shared" si="13"/>
        <v>#DIV/0!</v>
      </c>
      <c r="T147" s="11"/>
      <c r="U147" s="11"/>
      <c r="V147" s="11"/>
    </row>
    <row r="148" spans="1:22" s="13" customFormat="1" x14ac:dyDescent="0.25">
      <c r="A148" s="94" t="s">
        <v>10</v>
      </c>
      <c r="B148" s="96">
        <f t="shared" si="8"/>
        <v>0</v>
      </c>
      <c r="C148" s="101" t="e">
        <f t="shared" si="9"/>
        <v>#DIV/0!</v>
      </c>
      <c r="D148" s="11"/>
      <c r="E148" s="94" t="s">
        <v>10</v>
      </c>
      <c r="F148" s="309">
        <f>+'3-Monthly Input'!D45</f>
        <v>0</v>
      </c>
      <c r="G148" s="101" t="e">
        <f t="shared" si="10"/>
        <v>#DIV/0!</v>
      </c>
      <c r="H148" s="55"/>
      <c r="I148" s="94" t="s">
        <v>10</v>
      </c>
      <c r="J148" s="310">
        <f>+'3-Monthly Input'!D63</f>
        <v>0</v>
      </c>
      <c r="K148" s="101" t="e">
        <f t="shared" si="11"/>
        <v>#DIV/0!</v>
      </c>
      <c r="L148" s="11"/>
      <c r="M148" s="94" t="s">
        <v>10</v>
      </c>
      <c r="N148" s="310">
        <f>+'3-Monthly Input'!D81</f>
        <v>0</v>
      </c>
      <c r="O148" s="101" t="e">
        <f t="shared" si="12"/>
        <v>#DIV/0!</v>
      </c>
      <c r="P148" s="11"/>
      <c r="Q148" s="94" t="s">
        <v>10</v>
      </c>
      <c r="R148" s="310">
        <f>+'3-Monthly Input'!D99</f>
        <v>0</v>
      </c>
      <c r="S148" s="101" t="e">
        <f t="shared" si="13"/>
        <v>#DIV/0!</v>
      </c>
      <c r="T148" s="11"/>
      <c r="U148" s="11"/>
      <c r="V148" s="11"/>
    </row>
    <row r="149" spans="1:22" s="13" customFormat="1" x14ac:dyDescent="0.25">
      <c r="A149" s="94" t="s">
        <v>11</v>
      </c>
      <c r="B149" s="96">
        <f t="shared" si="8"/>
        <v>0</v>
      </c>
      <c r="C149" s="101" t="e">
        <f t="shared" si="9"/>
        <v>#DIV/0!</v>
      </c>
      <c r="D149" s="11"/>
      <c r="E149" s="94" t="s">
        <v>11</v>
      </c>
      <c r="F149" s="309">
        <f>+'3-Monthly Input'!D46</f>
        <v>0</v>
      </c>
      <c r="G149" s="101" t="e">
        <f t="shared" si="10"/>
        <v>#DIV/0!</v>
      </c>
      <c r="H149" s="55"/>
      <c r="I149" s="94" t="s">
        <v>11</v>
      </c>
      <c r="J149" s="310">
        <f>+'3-Monthly Input'!D64</f>
        <v>0</v>
      </c>
      <c r="K149" s="101" t="e">
        <f t="shared" si="11"/>
        <v>#DIV/0!</v>
      </c>
      <c r="L149" s="11"/>
      <c r="M149" s="94" t="s">
        <v>11</v>
      </c>
      <c r="N149" s="310">
        <f>+'3-Monthly Input'!D82</f>
        <v>0</v>
      </c>
      <c r="O149" s="101" t="e">
        <f t="shared" si="12"/>
        <v>#DIV/0!</v>
      </c>
      <c r="P149" s="11"/>
      <c r="Q149" s="94" t="s">
        <v>11</v>
      </c>
      <c r="R149" s="310">
        <f>+'3-Monthly Input'!D100</f>
        <v>0</v>
      </c>
      <c r="S149" s="101" t="e">
        <f t="shared" si="13"/>
        <v>#DIV/0!</v>
      </c>
      <c r="T149" s="11"/>
      <c r="U149" s="11"/>
      <c r="V149" s="11"/>
    </row>
    <row r="150" spans="1:22" x14ac:dyDescent="0.25">
      <c r="A150" s="2"/>
      <c r="B150" s="17">
        <f>SUM(B138:B149)</f>
        <v>0</v>
      </c>
      <c r="C150" s="82" t="e">
        <f>SUM(C138:C149)</f>
        <v>#DIV/0!</v>
      </c>
      <c r="D150" s="3"/>
      <c r="E150" s="2"/>
      <c r="F150" s="17">
        <f>SUM(F138:F149)</f>
        <v>0</v>
      </c>
      <c r="G150" s="82" t="e">
        <f>SUM(G138:G149)</f>
        <v>#DIV/0!</v>
      </c>
      <c r="H150" s="4"/>
      <c r="I150" s="2"/>
      <c r="J150" s="17">
        <f>SUM(J138:J149)</f>
        <v>0</v>
      </c>
      <c r="K150" s="82" t="e">
        <f>SUM(K138:K149)</f>
        <v>#DIV/0!</v>
      </c>
      <c r="L150" s="3"/>
      <c r="M150" s="2"/>
      <c r="N150" s="17">
        <f>SUM(N138:N149)</f>
        <v>0</v>
      </c>
      <c r="O150" s="82" t="e">
        <f>SUM(O138:O149)</f>
        <v>#DIV/0!</v>
      </c>
      <c r="P150" s="3"/>
      <c r="Q150" s="2"/>
      <c r="R150" s="17">
        <f>SUM(R138:R149)</f>
        <v>0</v>
      </c>
      <c r="S150" s="82" t="e">
        <f>SUM(S138:S149)</f>
        <v>#DIV/0!</v>
      </c>
      <c r="T150" s="3"/>
      <c r="U150" s="3"/>
      <c r="V150" s="3"/>
    </row>
    <row r="151" spans="1:22" x14ac:dyDescent="0.25">
      <c r="A151" s="3"/>
      <c r="B151" s="2"/>
      <c r="C151" s="3"/>
      <c r="D151" s="3"/>
      <c r="E151" s="4"/>
      <c r="F151" s="50"/>
      <c r="G151" s="3"/>
      <c r="H151" s="3"/>
      <c r="I151" s="57"/>
      <c r="J151" s="3"/>
      <c r="K151" s="3"/>
      <c r="L151" s="3"/>
      <c r="M151" s="3"/>
      <c r="N151" s="2"/>
      <c r="O151" s="3"/>
      <c r="P151" s="3"/>
      <c r="Q151" s="3"/>
      <c r="R151" s="2"/>
      <c r="S151" s="3"/>
      <c r="T151" s="3"/>
      <c r="U151" s="3"/>
      <c r="V151" s="3"/>
    </row>
    <row r="152" spans="1:22" x14ac:dyDescent="0.25">
      <c r="A152" s="3"/>
      <c r="B152" s="2"/>
      <c r="C152" s="3"/>
      <c r="D152" s="3"/>
      <c r="E152" s="4"/>
      <c r="F152" s="50"/>
      <c r="G152" s="3"/>
      <c r="H152" s="3"/>
      <c r="I152" s="57"/>
      <c r="J152" s="3"/>
      <c r="K152" s="3"/>
      <c r="L152" s="3"/>
      <c r="M152" s="3"/>
      <c r="N152" s="2"/>
      <c r="O152" s="3"/>
      <c r="P152" s="3"/>
      <c r="Q152" s="3"/>
      <c r="R152" s="2"/>
      <c r="S152" s="3"/>
      <c r="T152" s="3"/>
      <c r="U152" s="3"/>
      <c r="V152" s="3"/>
    </row>
    <row r="153" spans="1:22" ht="18.75" x14ac:dyDescent="0.3">
      <c r="A153" s="58" t="s">
        <v>143</v>
      </c>
      <c r="B153" s="2"/>
      <c r="C153" s="3"/>
      <c r="D153" s="3"/>
      <c r="E153" s="4"/>
      <c r="F153" s="3"/>
      <c r="G153" s="3"/>
      <c r="H153" s="3"/>
      <c r="I153" s="3"/>
      <c r="J153" s="3"/>
      <c r="K153" s="3"/>
      <c r="L153" s="3"/>
      <c r="M153" s="3"/>
      <c r="N153" s="2"/>
      <c r="O153" s="3"/>
      <c r="P153" s="3"/>
      <c r="Q153" s="3"/>
      <c r="R153" s="2"/>
      <c r="S153" s="3"/>
      <c r="T153" s="3"/>
      <c r="U153" s="3"/>
      <c r="V153" s="3"/>
    </row>
    <row r="154" spans="1:22" s="25" customFormat="1" x14ac:dyDescent="0.25">
      <c r="A154" s="16" t="s">
        <v>144</v>
      </c>
      <c r="B154" s="17"/>
      <c r="C154" s="18"/>
      <c r="D154" s="19"/>
      <c r="E154" s="20"/>
      <c r="F154" s="21"/>
      <c r="G154" s="18"/>
      <c r="H154" s="22"/>
      <c r="I154" s="23"/>
      <c r="J154" s="21"/>
      <c r="K154" s="18"/>
      <c r="L154" s="24"/>
      <c r="M154" s="23"/>
      <c r="N154" s="21"/>
      <c r="O154" s="18"/>
      <c r="P154" s="24"/>
      <c r="Q154" s="23"/>
      <c r="R154" s="21"/>
      <c r="S154" s="18"/>
      <c r="T154" s="19"/>
      <c r="U154" s="19"/>
      <c r="V154" s="19"/>
    </row>
    <row r="155" spans="1:22" x14ac:dyDescent="0.25">
      <c r="A155" s="59"/>
      <c r="B155" s="2"/>
      <c r="C155" s="3"/>
      <c r="D155" s="3"/>
      <c r="E155" s="4"/>
      <c r="F155" s="3"/>
      <c r="G155" s="3"/>
      <c r="H155" s="3"/>
      <c r="I155" s="3"/>
      <c r="J155" s="3"/>
      <c r="K155" s="3"/>
      <c r="L155" s="3"/>
      <c r="M155" s="3"/>
      <c r="N155" s="2"/>
      <c r="O155" s="3"/>
      <c r="P155" s="3"/>
      <c r="Q155" s="3"/>
      <c r="R155" s="2"/>
      <c r="S155" s="3"/>
      <c r="T155" s="3"/>
      <c r="U155" s="3"/>
      <c r="V155" s="3"/>
    </row>
    <row r="156" spans="1:22" s="54" customFormat="1" ht="29.25" customHeight="1" x14ac:dyDescent="0.25">
      <c r="A156" s="52"/>
      <c r="B156" s="315">
        <f>+C8</f>
        <v>0</v>
      </c>
      <c r="C156" s="315">
        <f>+E137</f>
        <v>-1</v>
      </c>
      <c r="D156" s="315">
        <f>+I137</f>
        <v>-2</v>
      </c>
      <c r="E156" s="315">
        <f>+M137</f>
        <v>-3</v>
      </c>
      <c r="F156" s="315">
        <f>+Q137</f>
        <v>-4</v>
      </c>
      <c r="G156" s="60"/>
      <c r="H156" s="61"/>
      <c r="I156" s="61"/>
      <c r="J156" s="62"/>
      <c r="K156" s="60"/>
      <c r="L156" s="61"/>
      <c r="M156" s="61"/>
      <c r="N156" s="62"/>
      <c r="O156" s="60"/>
      <c r="P156" s="61"/>
      <c r="Q156" s="61"/>
      <c r="R156" s="52"/>
      <c r="S156" s="60"/>
      <c r="T156" s="52"/>
      <c r="U156" s="52"/>
      <c r="V156" s="52"/>
    </row>
    <row r="157" spans="1:22" s="13" customFormat="1" x14ac:dyDescent="0.25">
      <c r="A157" s="94" t="s">
        <v>149</v>
      </c>
      <c r="B157" s="96" t="e">
        <f>IF(C119="",NA(),C119)</f>
        <v>#N/A</v>
      </c>
      <c r="C157" s="96">
        <f>+F138</f>
        <v>0</v>
      </c>
      <c r="D157" s="96">
        <f>+J138</f>
        <v>0</v>
      </c>
      <c r="E157" s="96">
        <f>+N138</f>
        <v>0</v>
      </c>
      <c r="F157" s="96">
        <f>+R138</f>
        <v>0</v>
      </c>
      <c r="G157" s="94" t="s">
        <v>149</v>
      </c>
      <c r="H157" s="102"/>
      <c r="I157" s="103"/>
      <c r="J157" s="9"/>
      <c r="K157" s="10"/>
      <c r="L157" s="102"/>
      <c r="M157" s="103"/>
      <c r="N157" s="9"/>
      <c r="O157" s="10"/>
      <c r="P157" s="102"/>
      <c r="Q157" s="103"/>
      <c r="R157" s="11"/>
      <c r="S157" s="10"/>
      <c r="T157" s="11"/>
      <c r="U157" s="11"/>
      <c r="V157" s="11"/>
    </row>
    <row r="158" spans="1:22" s="13" customFormat="1" x14ac:dyDescent="0.25">
      <c r="A158" s="94" t="s">
        <v>150</v>
      </c>
      <c r="B158" s="104" t="e">
        <f>IF(C120="",NA(),SUM(C$119:C120))</f>
        <v>#N/A</v>
      </c>
      <c r="C158" s="96">
        <f t="shared" ref="C158:C168" si="14">+C157+F139</f>
        <v>0</v>
      </c>
      <c r="D158" s="96">
        <f t="shared" ref="D158:D168" si="15">+D157+J139</f>
        <v>0</v>
      </c>
      <c r="E158" s="96">
        <f t="shared" ref="E158:E168" si="16">+E157+N139</f>
        <v>0</v>
      </c>
      <c r="F158" s="96">
        <f t="shared" ref="F158:F168" si="17">+F157+R139</f>
        <v>0</v>
      </c>
      <c r="G158" s="94" t="s">
        <v>150</v>
      </c>
      <c r="H158" s="105"/>
      <c r="I158" s="103"/>
      <c r="J158" s="9"/>
      <c r="K158" s="10"/>
      <c r="L158" s="105"/>
      <c r="M158" s="103"/>
      <c r="N158" s="9"/>
      <c r="O158" s="10"/>
      <c r="P158" s="105"/>
      <c r="Q158" s="103"/>
      <c r="R158" s="11"/>
      <c r="S158" s="10"/>
      <c r="T158" s="11"/>
      <c r="U158" s="11"/>
      <c r="V158" s="11"/>
    </row>
    <row r="159" spans="1:22" s="13" customFormat="1" x14ac:dyDescent="0.25">
      <c r="A159" s="94" t="s">
        <v>151</v>
      </c>
      <c r="B159" s="104" t="e">
        <f>IF(C121="",NA(),SUM(C$119:C121))</f>
        <v>#N/A</v>
      </c>
      <c r="C159" s="96">
        <f t="shared" si="14"/>
        <v>0</v>
      </c>
      <c r="D159" s="96">
        <f t="shared" si="15"/>
        <v>0</v>
      </c>
      <c r="E159" s="96">
        <f t="shared" si="16"/>
        <v>0</v>
      </c>
      <c r="F159" s="96">
        <f t="shared" si="17"/>
        <v>0</v>
      </c>
      <c r="G159" s="94" t="s">
        <v>151</v>
      </c>
      <c r="H159" s="105"/>
      <c r="I159" s="103"/>
      <c r="J159" s="9"/>
      <c r="K159" s="10"/>
      <c r="L159" s="105"/>
      <c r="M159" s="103"/>
      <c r="N159" s="9"/>
      <c r="O159" s="10"/>
      <c r="P159" s="105"/>
      <c r="Q159" s="103"/>
      <c r="R159" s="11"/>
      <c r="S159" s="10"/>
      <c r="T159" s="11"/>
      <c r="U159" s="11"/>
      <c r="V159" s="11"/>
    </row>
    <row r="160" spans="1:22" s="13" customFormat="1" x14ac:dyDescent="0.25">
      <c r="A160" s="94" t="s">
        <v>152</v>
      </c>
      <c r="B160" s="104" t="e">
        <f>IF(C122="",NA(),SUM(C$119:C122))</f>
        <v>#N/A</v>
      </c>
      <c r="C160" s="96">
        <f t="shared" si="14"/>
        <v>0</v>
      </c>
      <c r="D160" s="96">
        <f t="shared" si="15"/>
        <v>0</v>
      </c>
      <c r="E160" s="96">
        <f t="shared" si="16"/>
        <v>0</v>
      </c>
      <c r="F160" s="96">
        <f t="shared" si="17"/>
        <v>0</v>
      </c>
      <c r="G160" s="94" t="s">
        <v>152</v>
      </c>
      <c r="H160" s="105"/>
      <c r="I160" s="103"/>
      <c r="J160" s="9"/>
      <c r="K160" s="10"/>
      <c r="L160" s="105"/>
      <c r="M160" s="103"/>
      <c r="N160" s="9"/>
      <c r="O160" s="10"/>
      <c r="P160" s="105"/>
      <c r="Q160" s="103"/>
      <c r="R160" s="11"/>
      <c r="S160" s="10"/>
      <c r="T160" s="11"/>
      <c r="U160" s="11"/>
      <c r="V160" s="11"/>
    </row>
    <row r="161" spans="1:22" s="13" customFormat="1" x14ac:dyDescent="0.25">
      <c r="A161" s="94" t="s">
        <v>4</v>
      </c>
      <c r="B161" s="104" t="e">
        <f>IF(C123="",NA(),SUM(C$119:C123))</f>
        <v>#N/A</v>
      </c>
      <c r="C161" s="96">
        <f t="shared" si="14"/>
        <v>0</v>
      </c>
      <c r="D161" s="96">
        <f t="shared" si="15"/>
        <v>0</v>
      </c>
      <c r="E161" s="96">
        <f t="shared" si="16"/>
        <v>0</v>
      </c>
      <c r="F161" s="96">
        <f t="shared" si="17"/>
        <v>0</v>
      </c>
      <c r="G161" s="94" t="s">
        <v>4</v>
      </c>
      <c r="H161" s="105"/>
      <c r="I161" s="103"/>
      <c r="J161" s="9"/>
      <c r="K161" s="10"/>
      <c r="L161" s="105"/>
      <c r="M161" s="103"/>
      <c r="N161" s="9"/>
      <c r="O161" s="10"/>
      <c r="P161" s="105"/>
      <c r="Q161" s="103"/>
      <c r="R161" s="11"/>
      <c r="S161" s="10"/>
      <c r="T161" s="11"/>
      <c r="U161" s="11"/>
      <c r="V161" s="11"/>
    </row>
    <row r="162" spans="1:22" s="13" customFormat="1" x14ac:dyDescent="0.25">
      <c r="A162" s="94" t="s">
        <v>153</v>
      </c>
      <c r="B162" s="104" t="e">
        <f>IF(C124="",NA(),SUM(C$119:C124))</f>
        <v>#N/A</v>
      </c>
      <c r="C162" s="96">
        <f t="shared" si="14"/>
        <v>0</v>
      </c>
      <c r="D162" s="96">
        <f t="shared" si="15"/>
        <v>0</v>
      </c>
      <c r="E162" s="96">
        <f t="shared" si="16"/>
        <v>0</v>
      </c>
      <c r="F162" s="96">
        <f t="shared" si="17"/>
        <v>0</v>
      </c>
      <c r="G162" s="94" t="s">
        <v>153</v>
      </c>
      <c r="H162" s="105"/>
      <c r="I162" s="103"/>
      <c r="J162" s="9"/>
      <c r="K162" s="10"/>
      <c r="L162" s="105"/>
      <c r="M162" s="103"/>
      <c r="N162" s="9"/>
      <c r="O162" s="10"/>
      <c r="P162" s="105"/>
      <c r="Q162" s="103"/>
      <c r="R162" s="11"/>
      <c r="S162" s="10"/>
      <c r="T162" s="11"/>
      <c r="U162" s="11"/>
      <c r="V162" s="11"/>
    </row>
    <row r="163" spans="1:22" s="13" customFormat="1" x14ac:dyDescent="0.25">
      <c r="A163" s="94" t="s">
        <v>154</v>
      </c>
      <c r="B163" s="104" t="e">
        <f>IF(C125="",NA(),SUM(C$119:C125))</f>
        <v>#N/A</v>
      </c>
      <c r="C163" s="96">
        <f t="shared" si="14"/>
        <v>0</v>
      </c>
      <c r="D163" s="96">
        <f t="shared" si="15"/>
        <v>0</v>
      </c>
      <c r="E163" s="96">
        <f t="shared" si="16"/>
        <v>0</v>
      </c>
      <c r="F163" s="96">
        <f t="shared" si="17"/>
        <v>0</v>
      </c>
      <c r="G163" s="94" t="s">
        <v>154</v>
      </c>
      <c r="H163" s="105"/>
      <c r="I163" s="103"/>
      <c r="J163" s="9"/>
      <c r="K163" s="10"/>
      <c r="L163" s="105"/>
      <c r="M163" s="103"/>
      <c r="N163" s="9"/>
      <c r="O163" s="10"/>
      <c r="P163" s="105"/>
      <c r="Q163" s="103"/>
      <c r="R163" s="11"/>
      <c r="S163" s="10"/>
      <c r="T163" s="11"/>
      <c r="U163" s="11"/>
      <c r="V163" s="11"/>
    </row>
    <row r="164" spans="1:22" s="13" customFormat="1" x14ac:dyDescent="0.25">
      <c r="A164" s="94" t="s">
        <v>155</v>
      </c>
      <c r="B164" s="104" t="e">
        <f>IF(C126="",NA(),SUM(C$119:C126))</f>
        <v>#N/A</v>
      </c>
      <c r="C164" s="96">
        <f t="shared" si="14"/>
        <v>0</v>
      </c>
      <c r="D164" s="96">
        <f t="shared" si="15"/>
        <v>0</v>
      </c>
      <c r="E164" s="96">
        <f t="shared" si="16"/>
        <v>0</v>
      </c>
      <c r="F164" s="96">
        <f t="shared" si="17"/>
        <v>0</v>
      </c>
      <c r="G164" s="94" t="s">
        <v>155</v>
      </c>
      <c r="H164" s="105"/>
      <c r="I164" s="103"/>
      <c r="J164" s="9"/>
      <c r="K164" s="10"/>
      <c r="L164" s="105"/>
      <c r="M164" s="103"/>
      <c r="N164" s="9"/>
      <c r="O164" s="10"/>
      <c r="P164" s="105"/>
      <c r="Q164" s="103"/>
      <c r="R164" s="11"/>
      <c r="S164" s="10"/>
      <c r="T164" s="11"/>
      <c r="U164" s="11"/>
      <c r="V164" s="11"/>
    </row>
    <row r="165" spans="1:22" s="13" customFormat="1" x14ac:dyDescent="0.25">
      <c r="A165" s="94" t="s">
        <v>156</v>
      </c>
      <c r="B165" s="104" t="e">
        <f>IF(C127="",NA(),SUM(C$119:C127))</f>
        <v>#N/A</v>
      </c>
      <c r="C165" s="96">
        <f t="shared" si="14"/>
        <v>0</v>
      </c>
      <c r="D165" s="96">
        <f t="shared" si="15"/>
        <v>0</v>
      </c>
      <c r="E165" s="96">
        <f t="shared" si="16"/>
        <v>0</v>
      </c>
      <c r="F165" s="96">
        <f t="shared" si="17"/>
        <v>0</v>
      </c>
      <c r="G165" s="94" t="s">
        <v>156</v>
      </c>
      <c r="H165" s="105"/>
      <c r="I165" s="103"/>
      <c r="J165" s="9"/>
      <c r="K165" s="10"/>
      <c r="L165" s="105"/>
      <c r="M165" s="103"/>
      <c r="N165" s="9"/>
      <c r="O165" s="10"/>
      <c r="P165" s="105"/>
      <c r="Q165" s="103"/>
      <c r="R165" s="11"/>
      <c r="S165" s="10"/>
      <c r="T165" s="11"/>
      <c r="U165" s="11"/>
      <c r="V165" s="11"/>
    </row>
    <row r="166" spans="1:22" s="13" customFormat="1" x14ac:dyDescent="0.25">
      <c r="A166" s="94" t="s">
        <v>157</v>
      </c>
      <c r="B166" s="104" t="e">
        <f>IF(C128="",NA(),SUM(C$119:C128))</f>
        <v>#N/A</v>
      </c>
      <c r="C166" s="96">
        <f t="shared" si="14"/>
        <v>0</v>
      </c>
      <c r="D166" s="96">
        <f t="shared" si="15"/>
        <v>0</v>
      </c>
      <c r="E166" s="96">
        <f t="shared" si="16"/>
        <v>0</v>
      </c>
      <c r="F166" s="96">
        <f t="shared" si="17"/>
        <v>0</v>
      </c>
      <c r="G166" s="94" t="s">
        <v>157</v>
      </c>
      <c r="H166" s="105"/>
      <c r="I166" s="103"/>
      <c r="J166" s="9"/>
      <c r="K166" s="10"/>
      <c r="L166" s="105"/>
      <c r="M166" s="103"/>
      <c r="N166" s="9"/>
      <c r="O166" s="10"/>
      <c r="P166" s="105"/>
      <c r="Q166" s="103"/>
      <c r="R166" s="11"/>
      <c r="S166" s="10"/>
      <c r="T166" s="11"/>
      <c r="U166" s="11"/>
      <c r="V166" s="11"/>
    </row>
    <row r="167" spans="1:22" s="13" customFormat="1" x14ac:dyDescent="0.25">
      <c r="A167" s="94" t="s">
        <v>158</v>
      </c>
      <c r="B167" s="104" t="e">
        <f>IF(C129="",NA(),SUM(C$119:C129))</f>
        <v>#N/A</v>
      </c>
      <c r="C167" s="96">
        <f t="shared" si="14"/>
        <v>0</v>
      </c>
      <c r="D167" s="96">
        <f t="shared" si="15"/>
        <v>0</v>
      </c>
      <c r="E167" s="96">
        <f t="shared" si="16"/>
        <v>0</v>
      </c>
      <c r="F167" s="96">
        <f t="shared" si="17"/>
        <v>0</v>
      </c>
      <c r="G167" s="94" t="s">
        <v>158</v>
      </c>
      <c r="H167" s="105"/>
      <c r="I167" s="103"/>
      <c r="J167" s="9"/>
      <c r="K167" s="10"/>
      <c r="L167" s="105"/>
      <c r="M167" s="103"/>
      <c r="N167" s="9"/>
      <c r="O167" s="10"/>
      <c r="P167" s="105"/>
      <c r="Q167" s="103"/>
      <c r="R167" s="11"/>
      <c r="S167" s="10"/>
      <c r="T167" s="11"/>
      <c r="U167" s="11"/>
      <c r="V167" s="11"/>
    </row>
    <row r="168" spans="1:22" s="13" customFormat="1" x14ac:dyDescent="0.25">
      <c r="A168" s="94" t="s">
        <v>159</v>
      </c>
      <c r="B168" s="104" t="e">
        <f>IF(C130="",NA(),SUM(C$119:C130))</f>
        <v>#N/A</v>
      </c>
      <c r="C168" s="96">
        <f t="shared" si="14"/>
        <v>0</v>
      </c>
      <c r="D168" s="96">
        <f t="shared" si="15"/>
        <v>0</v>
      </c>
      <c r="E168" s="96">
        <f t="shared" si="16"/>
        <v>0</v>
      </c>
      <c r="F168" s="96">
        <f t="shared" si="17"/>
        <v>0</v>
      </c>
      <c r="G168" s="94" t="s">
        <v>159</v>
      </c>
      <c r="H168" s="105"/>
      <c r="I168" s="103"/>
      <c r="J168" s="9"/>
      <c r="K168" s="10"/>
      <c r="L168" s="105"/>
      <c r="M168" s="103"/>
      <c r="N168" s="9"/>
      <c r="O168" s="10"/>
      <c r="P168" s="105"/>
      <c r="Q168" s="103"/>
      <c r="R168" s="11"/>
      <c r="S168" s="10"/>
      <c r="T168" s="11"/>
      <c r="U168" s="11"/>
      <c r="V168" s="11"/>
    </row>
    <row r="169" spans="1:22" x14ac:dyDescent="0.25">
      <c r="A169" s="299" t="s">
        <v>254</v>
      </c>
      <c r="B169" s="17" t="e">
        <f>LOOKUP(9.99E+307,B157:B168)</f>
        <v>#N/A</v>
      </c>
      <c r="C169" s="22"/>
      <c r="D169" s="22"/>
      <c r="E169" s="22"/>
      <c r="F169" s="22"/>
      <c r="G169" s="22"/>
      <c r="H169" s="22"/>
      <c r="I169" s="63"/>
      <c r="J169" s="65"/>
      <c r="K169" s="64"/>
      <c r="L169" s="43"/>
      <c r="M169" s="63"/>
      <c r="N169" s="65"/>
      <c r="O169" s="64"/>
      <c r="P169" s="43"/>
      <c r="Q169" s="63"/>
      <c r="R169" s="65"/>
      <c r="S169" s="64"/>
      <c r="T169" s="3"/>
      <c r="U169" s="3"/>
      <c r="V169" s="3"/>
    </row>
  </sheetData>
  <sheetProtection algorithmName="SHA-512" hashValue="d/dPC3vud/U6+H2jN2tw9519759fB+3tg4TqN4cDTGntX9NzYrnuocDNfZZe8uXiZaUJDSK45A78k2bp+hbjXQ==" saltValue="VsWAF9339rI5/pQyCpZBvg==" spinCount="100000" sheet="1" objects="1" scenarios="1" selectLockedCells="1"/>
  <mergeCells count="19">
    <mergeCell ref="T117:U117"/>
    <mergeCell ref="T125:U128"/>
    <mergeCell ref="P13:Q13"/>
    <mergeCell ref="M14:O14"/>
    <mergeCell ref="P14:Q14"/>
    <mergeCell ref="P85:Q85"/>
    <mergeCell ref="M109:Q110"/>
    <mergeCell ref="B117:C117"/>
    <mergeCell ref="E117:I117"/>
    <mergeCell ref="K117:O117"/>
    <mergeCell ref="Q117:Q118"/>
    <mergeCell ref="A3:M3"/>
    <mergeCell ref="A6:B6"/>
    <mergeCell ref="C6:G6"/>
    <mergeCell ref="A10:B10"/>
    <mergeCell ref="C10:F10"/>
    <mergeCell ref="G10:H10"/>
    <mergeCell ref="I10:J10"/>
    <mergeCell ref="K10:L10"/>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Y169"/>
  <sheetViews>
    <sheetView zoomScale="75" zoomScaleNormal="75" workbookViewId="0">
      <selection activeCell="A3" sqref="A3:M3"/>
    </sheetView>
  </sheetViews>
  <sheetFormatPr defaultColWidth="11.5703125" defaultRowHeight="15" x14ac:dyDescent="0.25"/>
  <cols>
    <col min="1" max="1" width="11.5703125" style="5"/>
    <col min="2" max="2" width="13.140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16384" width="11.5703125" style="5"/>
  </cols>
  <sheetData>
    <row r="1" spans="1:25" ht="28.5" x14ac:dyDescent="0.45">
      <c r="A1" s="1" t="s">
        <v>280</v>
      </c>
      <c r="B1" s="2"/>
      <c r="C1" s="3"/>
      <c r="D1" s="3"/>
      <c r="E1" s="4"/>
      <c r="F1" s="3"/>
      <c r="G1" s="3"/>
      <c r="H1" s="3"/>
      <c r="I1" s="3"/>
      <c r="J1" s="3"/>
      <c r="K1" s="3"/>
      <c r="L1" s="3"/>
      <c r="M1" s="3"/>
      <c r="N1" s="2"/>
      <c r="O1" s="3"/>
      <c r="P1" s="3"/>
      <c r="Q1" s="3"/>
      <c r="R1" s="2"/>
      <c r="S1" s="3"/>
      <c r="T1" s="3"/>
      <c r="U1" s="3"/>
      <c r="V1" s="3"/>
    </row>
    <row r="2" spans="1:25" x14ac:dyDescent="0.25">
      <c r="A2" s="3"/>
      <c r="B2" s="2"/>
      <c r="C2" s="3"/>
      <c r="D2" s="3"/>
      <c r="E2" s="4"/>
      <c r="F2" s="3"/>
      <c r="G2" s="3"/>
      <c r="H2" s="3"/>
      <c r="I2" s="3"/>
      <c r="J2" s="3"/>
      <c r="K2" s="3"/>
      <c r="L2" s="3"/>
      <c r="M2" s="3"/>
      <c r="N2" s="2"/>
      <c r="O2" s="3"/>
      <c r="P2" s="3"/>
      <c r="Q2" s="3"/>
      <c r="R2" s="2"/>
      <c r="S2" s="3"/>
      <c r="T2" s="3"/>
      <c r="U2" s="3"/>
      <c r="V2" s="3"/>
    </row>
    <row r="3" spans="1:25" ht="126" customHeight="1" x14ac:dyDescent="0.25">
      <c r="A3" s="688" t="s">
        <v>306</v>
      </c>
      <c r="B3" s="689"/>
      <c r="C3" s="689"/>
      <c r="D3" s="689"/>
      <c r="E3" s="689"/>
      <c r="F3" s="689"/>
      <c r="G3" s="689"/>
      <c r="H3" s="689"/>
      <c r="I3" s="689"/>
      <c r="J3" s="689"/>
      <c r="K3" s="689"/>
      <c r="L3" s="689"/>
      <c r="M3" s="690"/>
      <c r="N3" s="2"/>
      <c r="O3" s="3"/>
      <c r="P3" s="3"/>
      <c r="Q3" s="3"/>
      <c r="R3" s="2"/>
      <c r="S3" s="3"/>
      <c r="T3" s="3"/>
      <c r="U3" s="3"/>
      <c r="V3" s="3"/>
    </row>
    <row r="4" spans="1:25" x14ac:dyDescent="0.25">
      <c r="A4" s="3"/>
      <c r="B4" s="2"/>
      <c r="C4" s="3"/>
      <c r="D4" s="3"/>
      <c r="E4" s="4"/>
      <c r="F4" s="3"/>
      <c r="G4" s="3"/>
      <c r="H4" s="3"/>
      <c r="I4" s="3"/>
      <c r="J4" s="3"/>
      <c r="K4" s="3"/>
      <c r="L4" s="3"/>
      <c r="M4" s="3"/>
      <c r="N4" s="2"/>
      <c r="O4" s="3"/>
      <c r="P4" s="3"/>
      <c r="Q4" s="3"/>
      <c r="R4" s="2"/>
      <c r="S4" s="3"/>
      <c r="T4" s="3"/>
      <c r="U4" s="3"/>
      <c r="V4" s="3"/>
    </row>
    <row r="5" spans="1:25" x14ac:dyDescent="0.25">
      <c r="A5" s="3"/>
      <c r="B5" s="2"/>
      <c r="C5" s="3"/>
      <c r="D5" s="3"/>
      <c r="E5" s="4"/>
      <c r="F5" s="3"/>
      <c r="G5" s="3"/>
      <c r="H5" s="3"/>
      <c r="I5" s="3"/>
      <c r="J5" s="3"/>
      <c r="K5" s="3"/>
      <c r="L5" s="3"/>
      <c r="M5" s="3"/>
      <c r="N5" s="2"/>
      <c r="O5" s="3"/>
      <c r="P5" s="3"/>
      <c r="Q5" s="3"/>
      <c r="R5" s="2"/>
      <c r="S5" s="3"/>
      <c r="T5" s="3"/>
      <c r="U5" s="3"/>
      <c r="V5" s="3"/>
    </row>
    <row r="6" spans="1:25" ht="30" customHeight="1" x14ac:dyDescent="0.25">
      <c r="A6" s="626" t="s">
        <v>25</v>
      </c>
      <c r="B6" s="639"/>
      <c r="C6" s="628">
        <f>+'1-Budget Input'!C14:G14</f>
        <v>0</v>
      </c>
      <c r="D6" s="629"/>
      <c r="E6" s="629"/>
      <c r="F6" s="629"/>
      <c r="G6" s="630"/>
      <c r="H6" s="26"/>
      <c r="I6" s="3"/>
      <c r="J6" s="3"/>
      <c r="K6" s="3"/>
      <c r="L6" s="3"/>
      <c r="M6" s="3"/>
      <c r="N6" s="2"/>
      <c r="O6" s="3"/>
      <c r="P6" s="3"/>
      <c r="Q6" s="3"/>
      <c r="R6" s="2"/>
      <c r="S6" s="3"/>
      <c r="T6" s="3"/>
      <c r="U6" s="3"/>
      <c r="V6" s="3"/>
    </row>
    <row r="7" spans="1:25" ht="16.5" customHeight="1" x14ac:dyDescent="0.3">
      <c r="A7" s="15"/>
      <c r="B7" s="2"/>
      <c r="C7" s="3"/>
      <c r="D7" s="3"/>
      <c r="E7" s="4"/>
      <c r="F7" s="3"/>
      <c r="G7" s="3"/>
      <c r="H7" s="3"/>
      <c r="I7" s="3"/>
      <c r="J7" s="3"/>
      <c r="K7" s="3"/>
      <c r="L7" s="3"/>
      <c r="M7" s="3"/>
      <c r="N7" s="2"/>
      <c r="O7" s="3"/>
      <c r="P7" s="3"/>
      <c r="Q7" s="3"/>
      <c r="R7" s="2"/>
      <c r="S7" s="3"/>
      <c r="T7" s="3"/>
      <c r="U7" s="3"/>
      <c r="V7" s="3"/>
    </row>
    <row r="8" spans="1:25" ht="30" customHeight="1" x14ac:dyDescent="0.25">
      <c r="A8" s="3"/>
      <c r="B8" s="445" t="s">
        <v>23</v>
      </c>
      <c r="C8" s="27">
        <f>+'1-Budget Input'!C16</f>
        <v>0</v>
      </c>
      <c r="D8" s="26"/>
      <c r="E8" s="4"/>
      <c r="F8" s="3"/>
      <c r="G8" s="3"/>
      <c r="H8" s="3"/>
      <c r="I8" s="3"/>
      <c r="J8" s="3"/>
      <c r="K8" s="2"/>
      <c r="L8" s="3"/>
      <c r="M8" s="3"/>
      <c r="N8" s="3"/>
      <c r="O8" s="2"/>
      <c r="P8" s="3"/>
      <c r="Q8" s="3"/>
      <c r="R8" s="3"/>
      <c r="S8" s="3"/>
      <c r="T8" s="3"/>
      <c r="U8" s="3"/>
      <c r="V8" s="3"/>
    </row>
    <row r="9" spans="1:25" ht="16.5" customHeight="1" x14ac:dyDescent="0.25">
      <c r="A9" s="3"/>
      <c r="B9" s="2"/>
      <c r="C9" s="3"/>
      <c r="D9" s="3"/>
      <c r="E9" s="4"/>
      <c r="F9" s="3"/>
      <c r="G9" s="3"/>
      <c r="H9" s="3"/>
      <c r="I9" s="3"/>
      <c r="J9" s="3"/>
      <c r="K9" s="3"/>
      <c r="L9" s="3"/>
      <c r="M9" s="3"/>
      <c r="N9" s="2"/>
      <c r="O9" s="3"/>
      <c r="P9" s="3"/>
      <c r="Q9" s="3"/>
      <c r="R9" s="2"/>
      <c r="S9" s="3"/>
      <c r="T9" s="3"/>
      <c r="U9" s="3"/>
      <c r="V9" s="2"/>
      <c r="W9" s="3"/>
      <c r="X9" s="3"/>
      <c r="Y9" s="3"/>
    </row>
    <row r="10" spans="1:25" ht="30" customHeight="1" x14ac:dyDescent="0.25">
      <c r="A10" s="626" t="s">
        <v>277</v>
      </c>
      <c r="B10" s="639"/>
      <c r="C10" s="691" t="str">
        <f>IF('1-Budget Input'!C31:F31=0,"Not Used",'1-Budget Input'!C31:F31)</f>
        <v>Not Used</v>
      </c>
      <c r="D10" s="692"/>
      <c r="E10" s="692"/>
      <c r="F10" s="693"/>
      <c r="G10" s="626" t="s">
        <v>230</v>
      </c>
      <c r="H10" s="627"/>
      <c r="I10" s="695">
        <f>IF('1-Budget Input'!H31="","",'1-Budget Input'!H31)</f>
        <v>0</v>
      </c>
      <c r="J10" s="696"/>
      <c r="K10" s="626" t="s">
        <v>249</v>
      </c>
      <c r="L10" s="627"/>
      <c r="M10" s="333" t="str">
        <f>IF('1-Budget Input'!J31="","",'1-Budget Input'!J31)</f>
        <v/>
      </c>
      <c r="N10" s="3"/>
      <c r="O10" s="3"/>
      <c r="P10" s="3"/>
      <c r="Q10" s="2"/>
      <c r="R10" s="3"/>
      <c r="S10" s="3"/>
      <c r="T10" s="3"/>
      <c r="U10" s="2"/>
      <c r="V10" s="3"/>
      <c r="W10" s="3"/>
      <c r="X10" s="3"/>
      <c r="Y10" s="3"/>
    </row>
    <row r="11" spans="1:25" x14ac:dyDescent="0.25">
      <c r="A11" s="3"/>
      <c r="B11" s="2"/>
      <c r="C11" s="3"/>
      <c r="D11" s="3"/>
      <c r="E11" s="4"/>
      <c r="F11" s="3"/>
      <c r="G11" s="3"/>
      <c r="H11" s="3"/>
      <c r="I11" s="3"/>
      <c r="J11" s="3"/>
      <c r="K11" s="3"/>
      <c r="L11" s="3"/>
      <c r="N11" s="86"/>
      <c r="O11" s="3"/>
      <c r="P11" s="3"/>
      <c r="Q11" s="3"/>
      <c r="R11" s="2"/>
      <c r="S11" s="3"/>
      <c r="T11" s="3"/>
      <c r="U11" s="3"/>
      <c r="V11" s="3"/>
    </row>
    <row r="12" spans="1:25" ht="15.75" thickBot="1" x14ac:dyDescent="0.3">
      <c r="A12" s="63"/>
      <c r="B12" s="65"/>
      <c r="C12" s="22"/>
      <c r="D12" s="22"/>
      <c r="E12" s="22"/>
      <c r="F12" s="22"/>
      <c r="G12" s="22"/>
      <c r="H12" s="22"/>
      <c r="I12" s="63"/>
      <c r="J12" s="65"/>
      <c r="K12" s="64"/>
      <c r="L12" s="43"/>
      <c r="M12" s="63"/>
      <c r="N12" s="65"/>
      <c r="O12" s="64"/>
      <c r="P12" s="43"/>
      <c r="Q12" s="63"/>
      <c r="R12" s="65"/>
      <c r="S12" s="64"/>
      <c r="T12" s="3"/>
      <c r="U12" s="3"/>
      <c r="V12" s="3"/>
    </row>
    <row r="13" spans="1:25" ht="27" customHeight="1" x14ac:dyDescent="0.45">
      <c r="A13" s="481">
        <f>+C6</f>
        <v>0</v>
      </c>
      <c r="B13" s="482"/>
      <c r="C13" s="482"/>
      <c r="D13" s="482"/>
      <c r="E13" s="482"/>
      <c r="F13" s="477"/>
      <c r="G13" s="477"/>
      <c r="H13" s="477"/>
      <c r="I13" s="483" t="s">
        <v>224</v>
      </c>
      <c r="J13" s="477"/>
      <c r="K13" s="477"/>
      <c r="L13" s="477"/>
      <c r="M13" s="478">
        <f>+C8</f>
        <v>0</v>
      </c>
      <c r="N13" s="484" t="s">
        <v>69</v>
      </c>
      <c r="O13" s="485"/>
      <c r="P13" s="699">
        <f>+I10</f>
        <v>0</v>
      </c>
      <c r="Q13" s="700"/>
      <c r="R13" s="2"/>
      <c r="S13" s="3"/>
      <c r="T13" s="3"/>
      <c r="U13" s="3"/>
      <c r="V13" s="3"/>
    </row>
    <row r="14" spans="1:25" s="214" customFormat="1" ht="23.25" customHeight="1" thickBot="1" x14ac:dyDescent="0.3">
      <c r="A14" s="486">
        <f>+C8</f>
        <v>0</v>
      </c>
      <c r="B14" s="487" t="str">
        <f>IF(C131=0,"No New Data",VLOOKUP(B169,B157:G168,6,FALSE))</f>
        <v>No New Data</v>
      </c>
      <c r="C14" s="488"/>
      <c r="D14" s="488"/>
      <c r="E14" s="488"/>
      <c r="F14" s="488"/>
      <c r="G14" s="488"/>
      <c r="H14" s="488"/>
      <c r="I14" s="489" t="str">
        <f>+C10</f>
        <v>Not Used</v>
      </c>
      <c r="J14" s="490"/>
      <c r="K14" s="479"/>
      <c r="L14" s="479"/>
      <c r="M14" s="705" t="s">
        <v>225</v>
      </c>
      <c r="N14" s="705"/>
      <c r="O14" s="705"/>
      <c r="P14" s="706" t="str">
        <f>IF(P13=0,"",ROUND(VLOOKUP(B14,B119:J130,8,FALSE),-1))</f>
        <v/>
      </c>
      <c r="Q14" s="707"/>
      <c r="R14" s="212"/>
      <c r="S14" s="213"/>
      <c r="T14" s="213"/>
      <c r="U14" s="213"/>
      <c r="V14" s="213"/>
    </row>
    <row r="15" spans="1:25" x14ac:dyDescent="0.25">
      <c r="A15" s="66"/>
      <c r="B15" s="63"/>
      <c r="C15" s="43"/>
      <c r="D15" s="43"/>
      <c r="E15" s="22"/>
      <c r="F15" s="43"/>
      <c r="G15" s="43"/>
      <c r="H15" s="43"/>
      <c r="I15" s="43"/>
      <c r="J15" s="43"/>
      <c r="K15" s="43"/>
      <c r="L15" s="43"/>
      <c r="M15" s="43"/>
      <c r="N15" s="86" t="s">
        <v>175</v>
      </c>
      <c r="O15" s="43"/>
      <c r="P15" s="43"/>
      <c r="Q15" s="67"/>
      <c r="R15" s="2"/>
      <c r="S15" s="3"/>
      <c r="T15" s="3"/>
      <c r="U15" s="3"/>
      <c r="V15" s="3"/>
    </row>
    <row r="16" spans="1:25" x14ac:dyDescent="0.25">
      <c r="A16" s="66"/>
      <c r="B16" s="63"/>
      <c r="C16" s="43"/>
      <c r="D16" s="43"/>
      <c r="E16" s="22"/>
      <c r="F16" s="43"/>
      <c r="G16" s="43"/>
      <c r="H16" s="43"/>
      <c r="I16" s="43"/>
      <c r="J16" s="43"/>
      <c r="K16" s="43"/>
      <c r="L16" s="43"/>
      <c r="M16" s="43"/>
      <c r="N16" s="63"/>
      <c r="O16" s="43"/>
      <c r="P16" s="43"/>
      <c r="Q16" s="67"/>
      <c r="R16" s="2"/>
      <c r="S16" s="3"/>
      <c r="T16" s="3"/>
      <c r="U16" s="3"/>
      <c r="V16" s="3"/>
    </row>
    <row r="17" spans="1:22" x14ac:dyDescent="0.25">
      <c r="A17" s="66"/>
      <c r="B17" s="63"/>
      <c r="C17" s="43"/>
      <c r="D17" s="43"/>
      <c r="E17" s="22"/>
      <c r="F17" s="43"/>
      <c r="G17" s="43"/>
      <c r="H17" s="43"/>
      <c r="I17" s="43"/>
      <c r="J17" s="43"/>
      <c r="K17" s="43"/>
      <c r="L17" s="43"/>
      <c r="M17" s="43"/>
      <c r="N17" s="63"/>
      <c r="O17" s="43"/>
      <c r="P17" s="43"/>
      <c r="Q17" s="67"/>
      <c r="R17" s="2"/>
      <c r="S17" s="3"/>
      <c r="T17" s="3"/>
      <c r="U17" s="3"/>
      <c r="V17" s="3"/>
    </row>
    <row r="18" spans="1:22" x14ac:dyDescent="0.25">
      <c r="A18" s="66"/>
      <c r="B18" s="63"/>
      <c r="C18" s="43"/>
      <c r="D18" s="43"/>
      <c r="E18" s="22"/>
      <c r="F18" s="43"/>
      <c r="G18" s="43"/>
      <c r="H18" s="43"/>
      <c r="I18" s="43"/>
      <c r="J18" s="43"/>
      <c r="K18" s="43"/>
      <c r="L18" s="43"/>
      <c r="M18" s="43"/>
      <c r="N18" s="63"/>
      <c r="O18" s="43"/>
      <c r="P18" s="43"/>
      <c r="Q18" s="67"/>
      <c r="R18" s="2"/>
      <c r="S18" s="3"/>
      <c r="T18" s="3"/>
      <c r="U18" s="3"/>
      <c r="V18" s="3"/>
    </row>
    <row r="19" spans="1:22" x14ac:dyDescent="0.25">
      <c r="A19" s="66"/>
      <c r="B19" s="63"/>
      <c r="C19" s="43"/>
      <c r="D19" s="43"/>
      <c r="E19" s="22"/>
      <c r="F19" s="43"/>
      <c r="G19" s="43"/>
      <c r="H19" s="43"/>
      <c r="I19" s="43"/>
      <c r="J19" s="43"/>
      <c r="K19" s="43"/>
      <c r="L19" s="43"/>
      <c r="M19" s="43"/>
      <c r="N19" s="63"/>
      <c r="O19" s="43"/>
      <c r="P19" s="43"/>
      <c r="Q19" s="67"/>
      <c r="R19" s="2"/>
      <c r="S19" s="3"/>
      <c r="T19" s="3"/>
      <c r="U19" s="3"/>
      <c r="V19" s="3"/>
    </row>
    <row r="20" spans="1:22" x14ac:dyDescent="0.25">
      <c r="A20" s="66"/>
      <c r="B20" s="63"/>
      <c r="C20" s="43"/>
      <c r="D20" s="43"/>
      <c r="E20" s="22"/>
      <c r="F20" s="43"/>
      <c r="G20" s="43"/>
      <c r="H20" s="43"/>
      <c r="I20" s="43"/>
      <c r="J20" s="43"/>
      <c r="K20" s="43"/>
      <c r="L20" s="43"/>
      <c r="M20" s="43"/>
      <c r="N20" s="63"/>
      <c r="O20" s="43"/>
      <c r="P20" s="43"/>
      <c r="Q20" s="67"/>
      <c r="R20" s="2"/>
      <c r="S20" s="3"/>
      <c r="T20" s="3"/>
      <c r="U20" s="3"/>
      <c r="V20" s="3"/>
    </row>
    <row r="21" spans="1:22" x14ac:dyDescent="0.25">
      <c r="A21" s="66"/>
      <c r="B21" s="63"/>
      <c r="C21" s="43"/>
      <c r="D21" s="43"/>
      <c r="E21" s="22"/>
      <c r="F21" s="43"/>
      <c r="G21" s="43"/>
      <c r="H21" s="43"/>
      <c r="I21" s="43"/>
      <c r="J21" s="43"/>
      <c r="K21" s="43"/>
      <c r="L21" s="43"/>
      <c r="M21" s="43"/>
      <c r="N21" s="63"/>
      <c r="O21" s="43"/>
      <c r="P21" s="43"/>
      <c r="Q21" s="67"/>
      <c r="R21" s="2"/>
      <c r="S21" s="3"/>
      <c r="T21" s="3"/>
      <c r="U21" s="3"/>
      <c r="V21" s="3"/>
    </row>
    <row r="22" spans="1:22" x14ac:dyDescent="0.25">
      <c r="A22" s="66"/>
      <c r="B22" s="63"/>
      <c r="C22" s="43"/>
      <c r="D22" s="43"/>
      <c r="E22" s="22"/>
      <c r="F22" s="43"/>
      <c r="G22" s="43"/>
      <c r="H22" s="43"/>
      <c r="I22" s="43"/>
      <c r="J22" s="43"/>
      <c r="K22" s="43"/>
      <c r="L22" s="43"/>
      <c r="M22" s="43"/>
      <c r="N22" s="63"/>
      <c r="O22" s="43"/>
      <c r="P22" s="43"/>
      <c r="Q22" s="67"/>
      <c r="R22" s="2"/>
      <c r="S22" s="3"/>
      <c r="T22" s="3"/>
      <c r="U22" s="3"/>
      <c r="V22" s="3"/>
    </row>
    <row r="23" spans="1:22" x14ac:dyDescent="0.25">
      <c r="A23" s="66"/>
      <c r="B23" s="63"/>
      <c r="C23" s="43"/>
      <c r="D23" s="43"/>
      <c r="E23" s="22"/>
      <c r="F23" s="43"/>
      <c r="G23" s="43"/>
      <c r="H23" s="43"/>
      <c r="I23" s="43"/>
      <c r="J23" s="43"/>
      <c r="K23" s="43"/>
      <c r="L23" s="43"/>
      <c r="M23" s="43"/>
      <c r="N23" s="63"/>
      <c r="O23" s="43"/>
      <c r="P23" s="43"/>
      <c r="Q23" s="67"/>
      <c r="R23" s="2"/>
      <c r="S23" s="3"/>
      <c r="T23" s="3"/>
      <c r="U23" s="3"/>
      <c r="V23" s="3"/>
    </row>
    <row r="24" spans="1:22" x14ac:dyDescent="0.25">
      <c r="A24" s="66"/>
      <c r="B24" s="63"/>
      <c r="C24" s="43"/>
      <c r="D24" s="43"/>
      <c r="E24" s="22"/>
      <c r="F24" s="43"/>
      <c r="G24" s="43"/>
      <c r="H24" s="43"/>
      <c r="I24" s="43"/>
      <c r="J24" s="43"/>
      <c r="K24" s="43"/>
      <c r="L24" s="43"/>
      <c r="M24" s="43"/>
      <c r="N24" s="63"/>
      <c r="O24" s="43"/>
      <c r="P24" s="43"/>
      <c r="Q24" s="67"/>
      <c r="R24" s="2"/>
      <c r="S24" s="3"/>
      <c r="T24" s="3"/>
      <c r="U24" s="3"/>
      <c r="V24" s="3"/>
    </row>
    <row r="25" spans="1:22" x14ac:dyDescent="0.25">
      <c r="A25" s="66"/>
      <c r="B25" s="63"/>
      <c r="C25" s="43"/>
      <c r="D25" s="43"/>
      <c r="E25" s="22"/>
      <c r="F25" s="43"/>
      <c r="G25" s="43"/>
      <c r="H25" s="43"/>
      <c r="I25" s="43"/>
      <c r="J25" s="43"/>
      <c r="K25" s="43"/>
      <c r="L25" s="43"/>
      <c r="M25" s="43"/>
      <c r="N25" s="63"/>
      <c r="O25" s="43"/>
      <c r="P25" s="43"/>
      <c r="Q25" s="67"/>
      <c r="R25" s="2"/>
      <c r="S25" s="3"/>
      <c r="T25" s="3"/>
      <c r="U25" s="3"/>
      <c r="V25" s="3"/>
    </row>
    <row r="26" spans="1:22" x14ac:dyDescent="0.25">
      <c r="A26" s="66"/>
      <c r="B26" s="63"/>
      <c r="C26" s="43"/>
      <c r="D26" s="43"/>
      <c r="E26" s="22"/>
      <c r="F26" s="43"/>
      <c r="G26" s="43"/>
      <c r="H26" s="43"/>
      <c r="I26" s="43"/>
      <c r="J26" s="43"/>
      <c r="K26" s="43"/>
      <c r="L26" s="43"/>
      <c r="M26" s="43"/>
      <c r="N26" s="63"/>
      <c r="O26" s="43"/>
      <c r="P26" s="43"/>
      <c r="Q26" s="67"/>
      <c r="R26" s="2"/>
      <c r="S26" s="3"/>
      <c r="T26" s="3"/>
      <c r="U26" s="3"/>
      <c r="V26" s="3"/>
    </row>
    <row r="27" spans="1:22" x14ac:dyDescent="0.25">
      <c r="A27" s="66"/>
      <c r="B27" s="63"/>
      <c r="C27" s="43"/>
      <c r="D27" s="43"/>
      <c r="E27" s="22"/>
      <c r="F27" s="43"/>
      <c r="G27" s="43"/>
      <c r="H27" s="43"/>
      <c r="I27" s="43"/>
      <c r="J27" s="43"/>
      <c r="K27" s="43"/>
      <c r="L27" s="43"/>
      <c r="M27" s="43"/>
      <c r="N27" s="63"/>
      <c r="O27" s="43"/>
      <c r="P27" s="43"/>
      <c r="Q27" s="67"/>
      <c r="R27" s="2"/>
      <c r="S27" s="3"/>
      <c r="T27" s="3"/>
      <c r="U27" s="3"/>
      <c r="V27" s="3"/>
    </row>
    <row r="28" spans="1:22" x14ac:dyDescent="0.25">
      <c r="A28" s="66"/>
      <c r="B28" s="63"/>
      <c r="C28" s="43"/>
      <c r="D28" s="43"/>
      <c r="E28" s="22"/>
      <c r="F28" s="43"/>
      <c r="G28" s="43"/>
      <c r="H28" s="43"/>
      <c r="I28" s="43"/>
      <c r="J28" s="43"/>
      <c r="K28" s="43"/>
      <c r="L28" s="43"/>
      <c r="M28" s="43"/>
      <c r="N28" s="63"/>
      <c r="O28" s="43"/>
      <c r="P28" s="43"/>
      <c r="Q28" s="67"/>
      <c r="R28" s="2"/>
      <c r="S28" s="3"/>
      <c r="T28" s="3"/>
      <c r="U28" s="3"/>
      <c r="V28" s="3"/>
    </row>
    <row r="29" spans="1:22" x14ac:dyDescent="0.25">
      <c r="A29" s="66"/>
      <c r="B29" s="63"/>
      <c r="C29" s="43"/>
      <c r="D29" s="43"/>
      <c r="E29" s="22"/>
      <c r="F29" s="43"/>
      <c r="G29" s="43"/>
      <c r="H29" s="43"/>
      <c r="I29" s="43"/>
      <c r="J29" s="43"/>
      <c r="K29" s="43"/>
      <c r="L29" s="43"/>
      <c r="M29" s="43"/>
      <c r="N29" s="63"/>
      <c r="O29" s="43"/>
      <c r="P29" s="43"/>
      <c r="Q29" s="67"/>
      <c r="R29" s="2"/>
      <c r="S29" s="3"/>
      <c r="T29" s="3"/>
      <c r="U29" s="3"/>
      <c r="V29" s="3"/>
    </row>
    <row r="30" spans="1:22" x14ac:dyDescent="0.25">
      <c r="A30" s="66"/>
      <c r="B30" s="63"/>
      <c r="C30" s="43"/>
      <c r="D30" s="43"/>
      <c r="E30" s="22"/>
      <c r="F30" s="43"/>
      <c r="G30" s="43"/>
      <c r="H30" s="43"/>
      <c r="I30" s="43"/>
      <c r="J30" s="43"/>
      <c r="K30" s="43"/>
      <c r="L30" s="43"/>
      <c r="M30" s="43"/>
      <c r="N30" s="63"/>
      <c r="O30" s="43"/>
      <c r="P30" s="43"/>
      <c r="Q30" s="67"/>
      <c r="R30" s="2"/>
      <c r="S30" s="3"/>
      <c r="T30" s="3"/>
      <c r="U30" s="3"/>
      <c r="V30" s="3"/>
    </row>
    <row r="31" spans="1:22" x14ac:dyDescent="0.25">
      <c r="A31" s="66"/>
      <c r="B31" s="63"/>
      <c r="C31" s="43"/>
      <c r="D31" s="43"/>
      <c r="E31" s="22"/>
      <c r="F31" s="43"/>
      <c r="G31" s="43"/>
      <c r="H31" s="43"/>
      <c r="I31" s="43"/>
      <c r="J31" s="43"/>
      <c r="K31" s="43"/>
      <c r="L31" s="43"/>
      <c r="M31" s="43"/>
      <c r="N31" s="63"/>
      <c r="O31" s="43"/>
      <c r="P31" s="43"/>
      <c r="Q31" s="67"/>
      <c r="R31" s="2"/>
      <c r="S31" s="3"/>
      <c r="T31" s="3"/>
      <c r="U31" s="3"/>
      <c r="V31" s="3"/>
    </row>
    <row r="32" spans="1:22" x14ac:dyDescent="0.25">
      <c r="A32" s="66"/>
      <c r="B32" s="63"/>
      <c r="C32" s="43"/>
      <c r="D32" s="43"/>
      <c r="E32" s="22"/>
      <c r="F32" s="43"/>
      <c r="G32" s="43"/>
      <c r="H32" s="43"/>
      <c r="I32" s="43"/>
      <c r="J32" s="43"/>
      <c r="K32" s="43"/>
      <c r="L32" s="43"/>
      <c r="M32" s="43"/>
      <c r="N32" s="63"/>
      <c r="O32" s="43"/>
      <c r="P32" s="43"/>
      <c r="Q32" s="67"/>
      <c r="R32" s="2"/>
      <c r="S32" s="3"/>
      <c r="T32" s="3"/>
      <c r="U32" s="3"/>
      <c r="V32" s="3"/>
    </row>
    <row r="33" spans="1:22" x14ac:dyDescent="0.25">
      <c r="A33" s="66"/>
      <c r="B33" s="63"/>
      <c r="C33" s="43"/>
      <c r="D33" s="43"/>
      <c r="E33" s="22"/>
      <c r="F33" s="43"/>
      <c r="G33" s="43"/>
      <c r="H33" s="43"/>
      <c r="I33" s="43"/>
      <c r="J33" s="43"/>
      <c r="K33" s="43"/>
      <c r="L33" s="43"/>
      <c r="M33" s="43"/>
      <c r="N33" s="63"/>
      <c r="O33" s="43"/>
      <c r="P33" s="43"/>
      <c r="Q33" s="67"/>
      <c r="R33" s="2"/>
      <c r="S33" s="3"/>
      <c r="T33" s="3"/>
      <c r="U33" s="3"/>
      <c r="V33" s="3"/>
    </row>
    <row r="34" spans="1:22" x14ac:dyDescent="0.25">
      <c r="A34" s="66"/>
      <c r="B34" s="63"/>
      <c r="C34" s="43"/>
      <c r="D34" s="43"/>
      <c r="E34" s="22"/>
      <c r="F34" s="43"/>
      <c r="G34" s="43"/>
      <c r="H34" s="43"/>
      <c r="I34" s="43"/>
      <c r="J34" s="43"/>
      <c r="K34" s="43"/>
      <c r="L34" s="43"/>
      <c r="M34" s="43"/>
      <c r="N34" s="63"/>
      <c r="O34" s="43"/>
      <c r="P34" s="43"/>
      <c r="Q34" s="67"/>
      <c r="R34" s="2"/>
      <c r="S34" s="3"/>
      <c r="T34" s="3"/>
      <c r="U34" s="3"/>
      <c r="V34" s="3"/>
    </row>
    <row r="35" spans="1:22" x14ac:dyDescent="0.25">
      <c r="A35" s="66"/>
      <c r="B35" s="63"/>
      <c r="C35" s="43"/>
      <c r="D35" s="43"/>
      <c r="E35" s="22"/>
      <c r="F35" s="43"/>
      <c r="G35" s="43"/>
      <c r="H35" s="43"/>
      <c r="I35" s="43"/>
      <c r="J35" s="43"/>
      <c r="K35" s="43"/>
      <c r="L35" s="43"/>
      <c r="M35" s="43"/>
      <c r="N35" s="63"/>
      <c r="O35" s="43"/>
      <c r="P35" s="43"/>
      <c r="Q35" s="67"/>
      <c r="R35" s="2"/>
      <c r="S35" s="3"/>
      <c r="T35" s="3"/>
      <c r="U35" s="3"/>
      <c r="V35" s="3"/>
    </row>
    <row r="36" spans="1:22" x14ac:dyDescent="0.25">
      <c r="A36" s="66"/>
      <c r="B36" s="63"/>
      <c r="C36" s="43"/>
      <c r="D36" s="43"/>
      <c r="E36" s="22"/>
      <c r="F36" s="43"/>
      <c r="G36" s="43"/>
      <c r="H36" s="43"/>
      <c r="I36" s="43"/>
      <c r="J36" s="43"/>
      <c r="K36" s="43"/>
      <c r="L36" s="43"/>
      <c r="M36" s="43"/>
      <c r="N36" s="63"/>
      <c r="O36" s="43"/>
      <c r="P36" s="43"/>
      <c r="Q36" s="67"/>
      <c r="R36" s="2"/>
      <c r="S36" s="3"/>
      <c r="T36" s="3"/>
      <c r="U36" s="3"/>
      <c r="V36" s="3"/>
    </row>
    <row r="37" spans="1:22" x14ac:dyDescent="0.25">
      <c r="A37" s="66"/>
      <c r="B37" s="63"/>
      <c r="C37" s="43"/>
      <c r="D37" s="43"/>
      <c r="E37" s="22"/>
      <c r="F37" s="43"/>
      <c r="G37" s="43"/>
      <c r="H37" s="43"/>
      <c r="I37" s="43"/>
      <c r="J37" s="43"/>
      <c r="K37" s="43"/>
      <c r="L37" s="43"/>
      <c r="M37" s="43"/>
      <c r="N37" s="63"/>
      <c r="O37" s="43"/>
      <c r="P37" s="43"/>
      <c r="Q37" s="67"/>
      <c r="R37" s="2"/>
      <c r="S37" s="3"/>
      <c r="T37" s="3"/>
      <c r="U37" s="3"/>
      <c r="V37" s="3"/>
    </row>
    <row r="38" spans="1:22" x14ac:dyDescent="0.25">
      <c r="A38" s="66"/>
      <c r="B38" s="63"/>
      <c r="C38" s="43"/>
      <c r="D38" s="43"/>
      <c r="E38" s="22"/>
      <c r="F38" s="43"/>
      <c r="G38" s="43"/>
      <c r="H38" s="43"/>
      <c r="I38" s="43"/>
      <c r="J38" s="43"/>
      <c r="K38" s="43"/>
      <c r="L38" s="43"/>
      <c r="M38" s="43"/>
      <c r="N38" s="63"/>
      <c r="O38" s="43"/>
      <c r="P38" s="43"/>
      <c r="Q38" s="67"/>
      <c r="R38" s="2"/>
      <c r="S38" s="3"/>
      <c r="T38" s="3"/>
      <c r="U38" s="3"/>
      <c r="V38" s="3"/>
    </row>
    <row r="39" spans="1:22" x14ac:dyDescent="0.25">
      <c r="A39" s="66"/>
      <c r="B39" s="63"/>
      <c r="C39" s="43"/>
      <c r="D39" s="43"/>
      <c r="E39" s="22"/>
      <c r="F39" s="43"/>
      <c r="G39" s="43"/>
      <c r="H39" s="43"/>
      <c r="I39" s="43"/>
      <c r="J39" s="43"/>
      <c r="K39" s="43"/>
      <c r="L39" s="43"/>
      <c r="M39" s="43"/>
      <c r="N39" s="63"/>
      <c r="O39" s="43"/>
      <c r="P39" s="43"/>
      <c r="Q39" s="67"/>
      <c r="R39" s="2"/>
      <c r="S39" s="3"/>
      <c r="T39" s="3"/>
      <c r="U39" s="3"/>
      <c r="V39" s="3"/>
    </row>
    <row r="40" spans="1:22" x14ac:dyDescent="0.25">
      <c r="A40" s="66"/>
      <c r="B40" s="63"/>
      <c r="C40" s="43"/>
      <c r="D40" s="43"/>
      <c r="E40" s="22"/>
      <c r="F40" s="43"/>
      <c r="G40" s="43"/>
      <c r="H40" s="43"/>
      <c r="I40" s="43"/>
      <c r="J40" s="43"/>
      <c r="K40" s="43"/>
      <c r="L40" s="43"/>
      <c r="M40" s="43"/>
      <c r="N40" s="63"/>
      <c r="O40" s="43"/>
      <c r="P40" s="43"/>
      <c r="Q40" s="67"/>
      <c r="R40" s="2"/>
      <c r="S40" s="3"/>
      <c r="T40" s="3"/>
      <c r="U40" s="3"/>
      <c r="V40" s="3"/>
    </row>
    <row r="41" spans="1:22" x14ac:dyDescent="0.25">
      <c r="A41" s="66"/>
      <c r="B41" s="63"/>
      <c r="C41" s="43"/>
      <c r="D41" s="43"/>
      <c r="E41" s="22"/>
      <c r="F41" s="43"/>
      <c r="G41" s="43"/>
      <c r="H41" s="43"/>
      <c r="I41" s="43"/>
      <c r="J41" s="43"/>
      <c r="K41" s="43"/>
      <c r="L41" s="43"/>
      <c r="M41" s="43"/>
      <c r="N41" s="63"/>
      <c r="O41" s="43"/>
      <c r="P41" s="43"/>
      <c r="Q41" s="67"/>
      <c r="R41" s="2"/>
      <c r="S41" s="3"/>
      <c r="T41" s="3"/>
      <c r="U41" s="3"/>
      <c r="V41" s="3"/>
    </row>
    <row r="42" spans="1:22" x14ac:dyDescent="0.25">
      <c r="A42" s="66"/>
      <c r="B42" s="63"/>
      <c r="C42" s="43"/>
      <c r="D42" s="43"/>
      <c r="E42" s="22"/>
      <c r="F42" s="43"/>
      <c r="G42" s="43"/>
      <c r="H42" s="43"/>
      <c r="I42" s="43"/>
      <c r="J42" s="43"/>
      <c r="K42" s="43"/>
      <c r="L42" s="43"/>
      <c r="M42" s="43"/>
      <c r="N42" s="63"/>
      <c r="O42" s="43"/>
      <c r="P42" s="43"/>
      <c r="Q42" s="67"/>
      <c r="R42" s="2"/>
      <c r="S42" s="3"/>
      <c r="T42" s="3"/>
      <c r="U42" s="3"/>
      <c r="V42" s="3"/>
    </row>
    <row r="43" spans="1:22" x14ac:dyDescent="0.25">
      <c r="A43" s="66"/>
      <c r="B43" s="63"/>
      <c r="C43" s="43"/>
      <c r="D43" s="43"/>
      <c r="E43" s="22"/>
      <c r="F43" s="43"/>
      <c r="G43" s="43"/>
      <c r="H43" s="43"/>
      <c r="I43" s="43"/>
      <c r="J43" s="43"/>
      <c r="K43" s="43"/>
      <c r="L43" s="43"/>
      <c r="M43" s="43"/>
      <c r="N43" s="63"/>
      <c r="O43" s="43"/>
      <c r="P43" s="43"/>
      <c r="Q43" s="67"/>
      <c r="R43" s="2"/>
      <c r="S43" s="3"/>
      <c r="T43" s="3"/>
      <c r="U43" s="3"/>
      <c r="V43" s="3"/>
    </row>
    <row r="44" spans="1:22" x14ac:dyDescent="0.25">
      <c r="A44" s="66"/>
      <c r="B44" s="63"/>
      <c r="C44" s="43"/>
      <c r="D44" s="43"/>
      <c r="E44" s="22"/>
      <c r="F44" s="43"/>
      <c r="G44" s="43"/>
      <c r="H44" s="43"/>
      <c r="I44" s="43"/>
      <c r="J44" s="43"/>
      <c r="K44" s="43"/>
      <c r="L44" s="43"/>
      <c r="M44" s="43"/>
      <c r="N44" s="63"/>
      <c r="O44" s="43"/>
      <c r="P44" s="43"/>
      <c r="Q44" s="67"/>
      <c r="R44" s="2"/>
      <c r="S44" s="3"/>
      <c r="T44" s="3"/>
      <c r="U44" s="3"/>
      <c r="V44" s="3"/>
    </row>
    <row r="45" spans="1:22" x14ac:dyDescent="0.25">
      <c r="A45" s="66"/>
      <c r="B45" s="63"/>
      <c r="C45" s="43"/>
      <c r="D45" s="43"/>
      <c r="E45" s="22"/>
      <c r="F45" s="43"/>
      <c r="G45" s="43"/>
      <c r="H45" s="43"/>
      <c r="I45" s="43"/>
      <c r="J45" s="43"/>
      <c r="K45" s="43"/>
      <c r="L45" s="43"/>
      <c r="M45" s="43"/>
      <c r="N45" s="63"/>
      <c r="O45" s="43"/>
      <c r="P45" s="43"/>
      <c r="Q45" s="67"/>
      <c r="R45" s="2"/>
      <c r="S45" s="3"/>
      <c r="T45" s="3"/>
      <c r="U45" s="3"/>
      <c r="V45" s="3"/>
    </row>
    <row r="46" spans="1:22" x14ac:dyDescent="0.25">
      <c r="A46" s="66"/>
      <c r="B46" s="63"/>
      <c r="C46" s="43"/>
      <c r="D46" s="43"/>
      <c r="E46" s="22"/>
      <c r="F46" s="43"/>
      <c r="G46" s="43"/>
      <c r="H46" s="43"/>
      <c r="I46" s="43"/>
      <c r="J46" s="43"/>
      <c r="K46" s="43"/>
      <c r="L46" s="43"/>
      <c r="M46" s="43"/>
      <c r="N46" s="63"/>
      <c r="O46" s="43"/>
      <c r="P46" s="43"/>
      <c r="Q46" s="67"/>
      <c r="R46" s="2"/>
      <c r="S46" s="3"/>
      <c r="T46" s="3"/>
      <c r="U46" s="3"/>
      <c r="V46" s="3"/>
    </row>
    <row r="47" spans="1:22" x14ac:dyDescent="0.25">
      <c r="A47" s="66"/>
      <c r="B47" s="63"/>
      <c r="C47" s="43"/>
      <c r="D47" s="43"/>
      <c r="E47" s="22"/>
      <c r="F47" s="43"/>
      <c r="G47" s="43"/>
      <c r="H47" s="43"/>
      <c r="I47" s="43"/>
      <c r="J47" s="43"/>
      <c r="K47" s="43"/>
      <c r="L47" s="43"/>
      <c r="M47" s="43"/>
      <c r="N47" s="63"/>
      <c r="O47" s="43"/>
      <c r="P47" s="43"/>
      <c r="Q47" s="67"/>
      <c r="R47" s="2"/>
      <c r="S47" s="3"/>
      <c r="T47" s="3"/>
      <c r="U47" s="3"/>
      <c r="V47" s="3"/>
    </row>
    <row r="48" spans="1:22" x14ac:dyDescent="0.25">
      <c r="A48" s="66"/>
      <c r="B48" s="63"/>
      <c r="C48" s="43"/>
      <c r="D48" s="43"/>
      <c r="E48" s="22"/>
      <c r="F48" s="43"/>
      <c r="G48" s="43"/>
      <c r="H48" s="43"/>
      <c r="I48" s="43"/>
      <c r="J48" s="43"/>
      <c r="K48" s="43"/>
      <c r="L48" s="43"/>
      <c r="M48" s="43"/>
      <c r="N48" s="63"/>
      <c r="O48" s="43"/>
      <c r="P48" s="43"/>
      <c r="Q48" s="67"/>
      <c r="R48" s="2"/>
      <c r="S48" s="3"/>
      <c r="T48" s="3"/>
      <c r="U48" s="3"/>
      <c r="V48" s="3"/>
    </row>
    <row r="49" spans="1:22" x14ac:dyDescent="0.25">
      <c r="A49" s="66"/>
      <c r="B49" s="63"/>
      <c r="C49" s="43"/>
      <c r="D49" s="43"/>
      <c r="E49" s="22"/>
      <c r="F49" s="43"/>
      <c r="G49" s="43"/>
      <c r="H49" s="43"/>
      <c r="I49" s="43"/>
      <c r="J49" s="43"/>
      <c r="K49" s="43"/>
      <c r="L49" s="43"/>
      <c r="M49" s="43"/>
      <c r="N49" s="63"/>
      <c r="O49" s="43"/>
      <c r="P49" s="43"/>
      <c r="Q49" s="67"/>
      <c r="R49" s="2"/>
      <c r="S49" s="3"/>
      <c r="T49" s="3"/>
      <c r="U49" s="3"/>
      <c r="V49" s="3"/>
    </row>
    <row r="50" spans="1:22" x14ac:dyDescent="0.25">
      <c r="A50" s="66"/>
      <c r="B50" s="63"/>
      <c r="C50" s="43"/>
      <c r="D50" s="43"/>
      <c r="E50" s="22"/>
      <c r="F50" s="43"/>
      <c r="G50" s="43"/>
      <c r="H50" s="43"/>
      <c r="I50" s="43"/>
      <c r="J50" s="43"/>
      <c r="K50" s="43"/>
      <c r="L50" s="43"/>
      <c r="M50" s="43"/>
      <c r="N50" s="63"/>
      <c r="O50" s="43"/>
      <c r="P50" s="43"/>
      <c r="Q50" s="67"/>
      <c r="R50" s="2"/>
      <c r="S50" s="3"/>
      <c r="T50" s="3"/>
      <c r="U50" s="3"/>
      <c r="V50" s="3"/>
    </row>
    <row r="51" spans="1:22" x14ac:dyDescent="0.25">
      <c r="A51" s="66"/>
      <c r="B51" s="63"/>
      <c r="C51" s="43"/>
      <c r="D51" s="43"/>
      <c r="E51" s="22"/>
      <c r="F51" s="43"/>
      <c r="G51" s="43"/>
      <c r="H51" s="43"/>
      <c r="I51" s="43"/>
      <c r="J51" s="43"/>
      <c r="K51" s="43"/>
      <c r="L51" s="43"/>
      <c r="M51" s="43"/>
      <c r="N51" s="63"/>
      <c r="O51" s="43"/>
      <c r="P51" s="43"/>
      <c r="Q51" s="67"/>
      <c r="R51" s="2"/>
      <c r="S51" s="3"/>
      <c r="T51" s="3"/>
      <c r="U51" s="3"/>
      <c r="V51" s="3"/>
    </row>
    <row r="52" spans="1:22" x14ac:dyDescent="0.25">
      <c r="A52" s="66"/>
      <c r="B52" s="63"/>
      <c r="C52" s="43"/>
      <c r="D52" s="43"/>
      <c r="E52" s="22"/>
      <c r="F52" s="43"/>
      <c r="G52" s="43"/>
      <c r="H52" s="43"/>
      <c r="I52" s="43"/>
      <c r="J52" s="43"/>
      <c r="K52" s="43"/>
      <c r="L52" s="43"/>
      <c r="M52" s="43"/>
      <c r="N52" s="63"/>
      <c r="O52" s="43"/>
      <c r="P52" s="43"/>
      <c r="Q52" s="67"/>
      <c r="R52" s="2"/>
      <c r="S52" s="3"/>
      <c r="T52" s="3"/>
      <c r="U52" s="3"/>
      <c r="V52" s="3"/>
    </row>
    <row r="53" spans="1:22" x14ac:dyDescent="0.25">
      <c r="A53" s="66"/>
      <c r="B53" s="63"/>
      <c r="C53" s="43"/>
      <c r="D53" s="43"/>
      <c r="E53" s="22"/>
      <c r="F53" s="43"/>
      <c r="G53" s="43"/>
      <c r="H53" s="43"/>
      <c r="I53" s="43"/>
      <c r="J53" s="43"/>
      <c r="K53" s="43"/>
      <c r="L53" s="43"/>
      <c r="M53" s="43"/>
      <c r="N53" s="63"/>
      <c r="O53" s="43"/>
      <c r="P53" s="43"/>
      <c r="Q53" s="67"/>
      <c r="R53" s="2"/>
      <c r="S53" s="3"/>
      <c r="T53" s="3"/>
      <c r="U53" s="3"/>
      <c r="V53" s="3"/>
    </row>
    <row r="54" spans="1:22" x14ac:dyDescent="0.25">
      <c r="A54" s="66"/>
      <c r="B54" s="63"/>
      <c r="C54" s="43"/>
      <c r="D54" s="43"/>
      <c r="E54" s="22"/>
      <c r="F54" s="43"/>
      <c r="G54" s="43"/>
      <c r="H54" s="43"/>
      <c r="I54" s="43"/>
      <c r="J54" s="43"/>
      <c r="K54" s="43"/>
      <c r="L54" s="43"/>
      <c r="M54" s="43"/>
      <c r="N54" s="63"/>
      <c r="O54" s="43"/>
      <c r="P54" s="43"/>
      <c r="Q54" s="67"/>
      <c r="R54" s="2"/>
      <c r="S54" s="3"/>
      <c r="T54" s="3"/>
      <c r="U54" s="3"/>
      <c r="V54" s="3"/>
    </row>
    <row r="55" spans="1:22" x14ac:dyDescent="0.25">
      <c r="A55" s="66"/>
      <c r="B55" s="63"/>
      <c r="C55" s="43"/>
      <c r="D55" s="43"/>
      <c r="E55" s="22"/>
      <c r="F55" s="43"/>
      <c r="G55" s="43"/>
      <c r="H55" s="43"/>
      <c r="I55" s="43"/>
      <c r="J55" s="43"/>
      <c r="K55" s="43"/>
      <c r="L55" s="43"/>
      <c r="M55" s="43"/>
      <c r="N55" s="63"/>
      <c r="O55" s="43"/>
      <c r="P55" s="43"/>
      <c r="Q55" s="67"/>
      <c r="R55" s="2"/>
      <c r="S55" s="3"/>
      <c r="T55" s="3"/>
      <c r="U55" s="3"/>
      <c r="V55" s="3"/>
    </row>
    <row r="56" spans="1:22" x14ac:dyDescent="0.25">
      <c r="A56" s="66"/>
      <c r="B56" s="63"/>
      <c r="C56" s="43"/>
      <c r="D56" s="43"/>
      <c r="E56" s="22"/>
      <c r="F56" s="43"/>
      <c r="G56" s="43"/>
      <c r="H56" s="43"/>
      <c r="I56" s="43"/>
      <c r="J56" s="43"/>
      <c r="K56" s="43"/>
      <c r="L56" s="43"/>
      <c r="M56" s="43"/>
      <c r="N56" s="63"/>
      <c r="O56" s="43"/>
      <c r="P56" s="43"/>
      <c r="Q56" s="67"/>
      <c r="R56" s="2"/>
      <c r="S56" s="3"/>
      <c r="T56" s="3"/>
      <c r="U56" s="3"/>
      <c r="V56" s="3"/>
    </row>
    <row r="57" spans="1:22" x14ac:dyDescent="0.25">
      <c r="A57" s="66"/>
      <c r="B57" s="63"/>
      <c r="C57" s="43"/>
      <c r="D57" s="43"/>
      <c r="E57" s="22"/>
      <c r="F57" s="43"/>
      <c r="G57" s="43"/>
      <c r="H57" s="43"/>
      <c r="I57" s="43"/>
      <c r="J57" s="43"/>
      <c r="K57" s="43"/>
      <c r="L57" s="43"/>
      <c r="M57" s="43"/>
      <c r="N57" s="63"/>
      <c r="O57" s="43"/>
      <c r="P57" s="43"/>
      <c r="Q57" s="67"/>
      <c r="R57" s="2"/>
      <c r="S57" s="3"/>
      <c r="T57" s="3"/>
      <c r="U57" s="3"/>
      <c r="V57" s="3"/>
    </row>
    <row r="58" spans="1:22" x14ac:dyDescent="0.25">
      <c r="A58" s="66"/>
      <c r="B58" s="63"/>
      <c r="C58" s="43"/>
      <c r="D58" s="43"/>
      <c r="E58" s="22"/>
      <c r="F58" s="43"/>
      <c r="G58" s="43"/>
      <c r="H58" s="43"/>
      <c r="I58" s="43"/>
      <c r="J58" s="43"/>
      <c r="K58" s="43"/>
      <c r="L58" s="43"/>
      <c r="M58" s="43"/>
      <c r="N58" s="63"/>
      <c r="O58" s="43"/>
      <c r="P58" s="43"/>
      <c r="Q58" s="67"/>
      <c r="R58" s="2"/>
      <c r="S58" s="3"/>
      <c r="T58" s="3"/>
      <c r="U58" s="3"/>
      <c r="V58" s="3"/>
    </row>
    <row r="59" spans="1:22" x14ac:dyDescent="0.25">
      <c r="A59" s="66"/>
      <c r="B59" s="63"/>
      <c r="C59" s="43"/>
      <c r="D59" s="43"/>
      <c r="E59" s="22"/>
      <c r="F59" s="43"/>
      <c r="G59" s="43"/>
      <c r="H59" s="43"/>
      <c r="I59" s="43"/>
      <c r="J59" s="43"/>
      <c r="K59" s="43"/>
      <c r="L59" s="43"/>
      <c r="M59" s="43"/>
      <c r="N59" s="63"/>
      <c r="O59" s="43"/>
      <c r="P59" s="43"/>
      <c r="Q59" s="67"/>
      <c r="R59" s="2"/>
      <c r="S59" s="3"/>
      <c r="T59" s="3"/>
      <c r="U59" s="3"/>
      <c r="V59" s="3"/>
    </row>
    <row r="60" spans="1:22" x14ac:dyDescent="0.25">
      <c r="A60" s="66"/>
      <c r="B60" s="63"/>
      <c r="C60" s="43"/>
      <c r="D60" s="43"/>
      <c r="E60" s="22"/>
      <c r="F60" s="43"/>
      <c r="G60" s="43"/>
      <c r="H60" s="43"/>
      <c r="I60" s="43"/>
      <c r="J60" s="43"/>
      <c r="K60" s="43"/>
      <c r="L60" s="43"/>
      <c r="M60" s="43"/>
      <c r="N60" s="63"/>
      <c r="O60" s="43"/>
      <c r="P60" s="43"/>
      <c r="Q60" s="67"/>
      <c r="R60" s="2"/>
      <c r="S60" s="3"/>
      <c r="T60" s="3"/>
      <c r="U60" s="3"/>
      <c r="V60" s="3"/>
    </row>
    <row r="61" spans="1:22" x14ac:dyDescent="0.25">
      <c r="A61" s="66"/>
      <c r="B61" s="63"/>
      <c r="C61" s="43"/>
      <c r="D61" s="43"/>
      <c r="E61" s="22"/>
      <c r="F61" s="43"/>
      <c r="G61" s="43"/>
      <c r="H61" s="43"/>
      <c r="I61" s="43"/>
      <c r="J61" s="43"/>
      <c r="K61" s="43"/>
      <c r="L61" s="43"/>
      <c r="M61" s="43"/>
      <c r="N61" s="63"/>
      <c r="O61" s="43"/>
      <c r="P61" s="43"/>
      <c r="Q61" s="67"/>
      <c r="R61" s="2"/>
      <c r="S61" s="3"/>
      <c r="T61" s="3"/>
      <c r="U61" s="3"/>
      <c r="V61" s="3"/>
    </row>
    <row r="62" spans="1:22" x14ac:dyDescent="0.25">
      <c r="A62" s="66"/>
      <c r="B62" s="63"/>
      <c r="C62" s="43"/>
      <c r="D62" s="43"/>
      <c r="E62" s="22"/>
      <c r="F62" s="43"/>
      <c r="G62" s="43"/>
      <c r="H62" s="43"/>
      <c r="I62" s="43"/>
      <c r="J62" s="43"/>
      <c r="K62" s="43"/>
      <c r="L62" s="43"/>
      <c r="M62" s="43"/>
      <c r="N62" s="63"/>
      <c r="O62" s="43"/>
      <c r="P62" s="43"/>
      <c r="Q62" s="67"/>
      <c r="R62" s="2"/>
      <c r="S62" s="3"/>
      <c r="T62" s="3"/>
      <c r="U62" s="3"/>
      <c r="V62" s="3"/>
    </row>
    <row r="63" spans="1:22" x14ac:dyDescent="0.25">
      <c r="A63" s="66"/>
      <c r="B63" s="63"/>
      <c r="C63" s="43"/>
      <c r="D63" s="43"/>
      <c r="E63" s="22"/>
      <c r="F63" s="43"/>
      <c r="G63" s="43"/>
      <c r="H63" s="43"/>
      <c r="I63" s="43"/>
      <c r="J63" s="43"/>
      <c r="K63" s="43"/>
      <c r="L63" s="43"/>
      <c r="M63" s="43"/>
      <c r="N63" s="63"/>
      <c r="O63" s="43"/>
      <c r="P63" s="43"/>
      <c r="Q63" s="67"/>
      <c r="R63" s="2"/>
      <c r="S63" s="3"/>
      <c r="T63" s="3"/>
      <c r="U63" s="3"/>
      <c r="V63" s="3"/>
    </row>
    <row r="64" spans="1:22" x14ac:dyDescent="0.25">
      <c r="A64" s="66"/>
      <c r="B64" s="63"/>
      <c r="C64" s="43"/>
      <c r="D64" s="43"/>
      <c r="E64" s="22"/>
      <c r="F64" s="43"/>
      <c r="G64" s="43"/>
      <c r="H64" s="43"/>
      <c r="I64" s="43"/>
      <c r="J64" s="43"/>
      <c r="K64" s="43"/>
      <c r="L64" s="43"/>
      <c r="M64" s="43"/>
      <c r="N64" s="63"/>
      <c r="O64" s="43"/>
      <c r="P64" s="43"/>
      <c r="Q64" s="67"/>
      <c r="R64" s="2"/>
      <c r="S64" s="3"/>
      <c r="T64" s="3"/>
      <c r="U64" s="3"/>
      <c r="V64" s="3"/>
    </row>
    <row r="65" spans="1:22" x14ac:dyDescent="0.25">
      <c r="A65" s="66"/>
      <c r="B65" s="63"/>
      <c r="C65" s="43"/>
      <c r="D65" s="43"/>
      <c r="E65" s="22"/>
      <c r="F65" s="43"/>
      <c r="G65" s="43"/>
      <c r="H65" s="43"/>
      <c r="I65" s="43"/>
      <c r="J65" s="43"/>
      <c r="K65" s="43"/>
      <c r="L65" s="43"/>
      <c r="M65" s="43"/>
      <c r="N65" s="63"/>
      <c r="O65" s="43"/>
      <c r="P65" s="43"/>
      <c r="Q65" s="67"/>
      <c r="R65" s="2"/>
      <c r="S65" s="3"/>
      <c r="T65" s="3"/>
      <c r="U65" s="3"/>
      <c r="V65" s="3"/>
    </row>
    <row r="66" spans="1:22" x14ac:dyDescent="0.25">
      <c r="A66" s="66"/>
      <c r="B66" s="63"/>
      <c r="C66" s="43"/>
      <c r="D66" s="43"/>
      <c r="E66" s="22"/>
      <c r="F66" s="43"/>
      <c r="G66" s="43"/>
      <c r="H66" s="43"/>
      <c r="I66" s="43"/>
      <c r="J66" s="43"/>
      <c r="K66" s="43"/>
      <c r="L66" s="43"/>
      <c r="M66" s="43"/>
      <c r="N66" s="63"/>
      <c r="O66" s="43"/>
      <c r="P66" s="43"/>
      <c r="Q66" s="67"/>
      <c r="R66" s="2"/>
      <c r="S66" s="3"/>
      <c r="T66" s="3"/>
      <c r="U66" s="3"/>
      <c r="V66" s="3"/>
    </row>
    <row r="67" spans="1:22" x14ac:dyDescent="0.25">
      <c r="A67" s="66"/>
      <c r="B67" s="63"/>
      <c r="C67" s="43"/>
      <c r="D67" s="43"/>
      <c r="E67" s="22"/>
      <c r="F67" s="43"/>
      <c r="G67" s="43"/>
      <c r="H67" s="43"/>
      <c r="I67" s="43"/>
      <c r="J67" s="43"/>
      <c r="K67" s="43"/>
      <c r="L67" s="43"/>
      <c r="M67" s="43"/>
      <c r="N67" s="63"/>
      <c r="O67" s="43"/>
      <c r="P67" s="43"/>
      <c r="Q67" s="67"/>
      <c r="R67" s="2"/>
      <c r="S67" s="3"/>
      <c r="T67" s="3"/>
      <c r="U67" s="3"/>
      <c r="V67" s="3"/>
    </row>
    <row r="68" spans="1:22" x14ac:dyDescent="0.25">
      <c r="A68" s="66"/>
      <c r="B68" s="63"/>
      <c r="C68" s="43"/>
      <c r="D68" s="43"/>
      <c r="E68" s="22"/>
      <c r="F68" s="43"/>
      <c r="G68" s="43"/>
      <c r="H68" s="43"/>
      <c r="I68" s="43"/>
      <c r="J68" s="43"/>
      <c r="K68" s="43"/>
      <c r="L68" s="43"/>
      <c r="M68" s="43"/>
      <c r="N68" s="63"/>
      <c r="O68" s="43"/>
      <c r="P68" s="43"/>
      <c r="Q68" s="67"/>
      <c r="R68" s="2"/>
      <c r="S68" s="3"/>
      <c r="T68" s="3"/>
      <c r="U68" s="3"/>
      <c r="V68" s="3"/>
    </row>
    <row r="69" spans="1:22" x14ac:dyDescent="0.25">
      <c r="A69" s="66"/>
      <c r="B69" s="63"/>
      <c r="C69" s="43"/>
      <c r="D69" s="43"/>
      <c r="E69" s="22"/>
      <c r="F69" s="43"/>
      <c r="G69" s="43"/>
      <c r="H69" s="43"/>
      <c r="I69" s="43"/>
      <c r="J69" s="43"/>
      <c r="K69" s="43"/>
      <c r="L69" s="43"/>
      <c r="M69" s="43"/>
      <c r="N69" s="63"/>
      <c r="O69" s="43"/>
      <c r="P69" s="43"/>
      <c r="Q69" s="67"/>
      <c r="R69" s="2"/>
      <c r="S69" s="3"/>
      <c r="T69" s="3"/>
      <c r="U69" s="3"/>
      <c r="V69" s="3"/>
    </row>
    <row r="70" spans="1:22" x14ac:dyDescent="0.25">
      <c r="A70" s="66"/>
      <c r="B70" s="63"/>
      <c r="C70" s="43"/>
      <c r="D70" s="43"/>
      <c r="E70" s="22"/>
      <c r="F70" s="43"/>
      <c r="G70" s="43"/>
      <c r="H70" s="43"/>
      <c r="I70" s="43"/>
      <c r="J70" s="43"/>
      <c r="K70" s="43"/>
      <c r="L70" s="43"/>
      <c r="M70" s="43"/>
      <c r="N70" s="63"/>
      <c r="O70" s="43"/>
      <c r="P70" s="43"/>
      <c r="Q70" s="67"/>
      <c r="R70" s="2"/>
      <c r="S70" s="3"/>
      <c r="T70" s="3"/>
      <c r="U70" s="3"/>
      <c r="V70" s="3"/>
    </row>
    <row r="71" spans="1:22" x14ac:dyDescent="0.25">
      <c r="A71" s="66"/>
      <c r="B71" s="63"/>
      <c r="C71" s="43"/>
      <c r="D71" s="43"/>
      <c r="E71" s="22"/>
      <c r="F71" s="43"/>
      <c r="G71" s="43"/>
      <c r="H71" s="43"/>
      <c r="I71" s="43"/>
      <c r="J71" s="43"/>
      <c r="K71" s="43"/>
      <c r="L71" s="43"/>
      <c r="M71" s="43"/>
      <c r="N71" s="63"/>
      <c r="O71" s="43"/>
      <c r="P71" s="43"/>
      <c r="Q71" s="67"/>
      <c r="R71" s="2"/>
      <c r="S71" s="3"/>
      <c r="T71" s="3"/>
      <c r="U71" s="3"/>
      <c r="V71" s="3"/>
    </row>
    <row r="72" spans="1:22" ht="17.25" customHeight="1" x14ac:dyDescent="0.25">
      <c r="A72" s="66"/>
      <c r="B72" s="63"/>
      <c r="C72" s="43"/>
      <c r="D72" s="43"/>
      <c r="E72" s="22"/>
      <c r="F72" s="43"/>
      <c r="G72" s="43"/>
      <c r="H72" s="43"/>
      <c r="I72" s="43"/>
      <c r="J72" s="43"/>
      <c r="K72" s="43"/>
      <c r="L72" s="43"/>
      <c r="M72" s="43"/>
      <c r="N72" s="63"/>
      <c r="O72" s="43"/>
      <c r="P72" s="43"/>
      <c r="Q72" s="67"/>
      <c r="R72" s="2"/>
      <c r="S72" s="3"/>
      <c r="T72" s="3"/>
      <c r="U72" s="3"/>
      <c r="V72" s="3"/>
    </row>
    <row r="73" spans="1:22" ht="17.25" customHeight="1" x14ac:dyDescent="0.25">
      <c r="A73" s="66"/>
      <c r="B73" s="63"/>
      <c r="C73" s="43"/>
      <c r="D73" s="43"/>
      <c r="E73" s="22"/>
      <c r="F73" s="43"/>
      <c r="G73" s="43"/>
      <c r="H73" s="43"/>
      <c r="I73" s="43"/>
      <c r="J73" s="43"/>
      <c r="K73" s="43"/>
      <c r="L73" s="43"/>
      <c r="M73" s="43"/>
      <c r="N73" s="63"/>
      <c r="O73" s="43"/>
      <c r="P73" s="43"/>
      <c r="Q73" s="67"/>
      <c r="R73" s="2"/>
      <c r="S73" s="3"/>
      <c r="T73" s="3"/>
      <c r="U73" s="3"/>
      <c r="V73" s="3"/>
    </row>
    <row r="74" spans="1:22" ht="17.25" customHeight="1" x14ac:dyDescent="0.25">
      <c r="A74" s="66"/>
      <c r="B74" s="63"/>
      <c r="C74" s="43"/>
      <c r="D74" s="43"/>
      <c r="E74" s="22"/>
      <c r="F74" s="43"/>
      <c r="G74" s="43"/>
      <c r="H74" s="43"/>
      <c r="I74" s="43"/>
      <c r="J74" s="43"/>
      <c r="K74" s="43"/>
      <c r="L74" s="43"/>
      <c r="M74" s="43"/>
      <c r="N74" s="63"/>
      <c r="O74" s="43"/>
      <c r="P74" s="43"/>
      <c r="Q74" s="67"/>
      <c r="R74" s="2"/>
      <c r="S74" s="3"/>
      <c r="T74" s="3"/>
      <c r="U74" s="3"/>
      <c r="V74" s="3"/>
    </row>
    <row r="75" spans="1:22" ht="17.25" customHeight="1" x14ac:dyDescent="0.25">
      <c r="A75" s="66"/>
      <c r="B75" s="63"/>
      <c r="C75" s="43"/>
      <c r="D75" s="43"/>
      <c r="E75" s="22"/>
      <c r="F75" s="43"/>
      <c r="G75" s="43"/>
      <c r="H75" s="43"/>
      <c r="I75" s="43"/>
      <c r="J75" s="43"/>
      <c r="K75" s="43"/>
      <c r="L75" s="43"/>
      <c r="M75" s="43"/>
      <c r="N75" s="63"/>
      <c r="O75" s="43"/>
      <c r="P75" s="43"/>
      <c r="Q75" s="67"/>
      <c r="R75" s="2"/>
      <c r="S75" s="3"/>
      <c r="T75" s="3"/>
      <c r="U75" s="3"/>
      <c r="V75" s="3"/>
    </row>
    <row r="76" spans="1:22" ht="17.25" customHeight="1" x14ac:dyDescent="0.25">
      <c r="A76" s="66"/>
      <c r="B76" s="63"/>
      <c r="C76" s="43"/>
      <c r="D76" s="43"/>
      <c r="E76" s="22"/>
      <c r="F76" s="43"/>
      <c r="G76" s="43"/>
      <c r="H76" s="43"/>
      <c r="I76" s="43"/>
      <c r="J76" s="43"/>
      <c r="K76" s="43"/>
      <c r="L76" s="43"/>
      <c r="M76" s="43"/>
      <c r="N76" s="63"/>
      <c r="O76" s="43"/>
      <c r="P76" s="43"/>
      <c r="Q76" s="67"/>
      <c r="R76" s="2"/>
      <c r="S76" s="3"/>
      <c r="T76" s="3"/>
      <c r="U76" s="3"/>
      <c r="V76" s="3"/>
    </row>
    <row r="77" spans="1:22" ht="17.25" customHeight="1" x14ac:dyDescent="0.25">
      <c r="A77" s="66"/>
      <c r="B77" s="63"/>
      <c r="C77" s="43"/>
      <c r="D77" s="43"/>
      <c r="E77" s="22"/>
      <c r="F77" s="43"/>
      <c r="G77" s="43"/>
      <c r="H77" s="43"/>
      <c r="I77" s="43"/>
      <c r="J77" s="43"/>
      <c r="K77" s="43"/>
      <c r="L77" s="43"/>
      <c r="M77" s="43"/>
      <c r="N77" s="63"/>
      <c r="O77" s="43"/>
      <c r="P77" s="43"/>
      <c r="Q77" s="67"/>
      <c r="R77" s="2"/>
      <c r="S77" s="3"/>
      <c r="T77" s="3"/>
      <c r="U77" s="3"/>
      <c r="V77" s="3"/>
    </row>
    <row r="78" spans="1:22" ht="17.25" customHeight="1" x14ac:dyDescent="0.25">
      <c r="A78" s="66"/>
      <c r="B78" s="63"/>
      <c r="C78" s="43"/>
      <c r="D78" s="43"/>
      <c r="E78" s="22"/>
      <c r="F78" s="43"/>
      <c r="G78" s="43"/>
      <c r="H78" s="43"/>
      <c r="I78" s="43"/>
      <c r="J78" s="43"/>
      <c r="K78" s="43"/>
      <c r="L78" s="43"/>
      <c r="M78" s="43"/>
      <c r="N78" s="63"/>
      <c r="O78" s="43"/>
      <c r="P78" s="43"/>
      <c r="Q78" s="67"/>
      <c r="R78" s="2"/>
      <c r="S78" s="3"/>
      <c r="T78" s="3"/>
      <c r="U78" s="3"/>
      <c r="V78" s="3"/>
    </row>
    <row r="79" spans="1:22" ht="17.25" customHeight="1" x14ac:dyDescent="0.25">
      <c r="A79" s="66"/>
      <c r="B79" s="63"/>
      <c r="C79" s="43"/>
      <c r="D79" s="43"/>
      <c r="E79" s="22"/>
      <c r="F79" s="43"/>
      <c r="G79" s="43"/>
      <c r="H79" s="43"/>
      <c r="I79" s="43"/>
      <c r="J79" s="43"/>
      <c r="K79" s="43"/>
      <c r="L79" s="43"/>
      <c r="M79" s="43"/>
      <c r="N79" s="63"/>
      <c r="O79" s="43"/>
      <c r="P79" s="43"/>
      <c r="Q79" s="67"/>
      <c r="R79" s="2"/>
      <c r="S79" s="3"/>
      <c r="T79" s="3"/>
      <c r="U79" s="3"/>
      <c r="V79" s="3"/>
    </row>
    <row r="80" spans="1:22" ht="17.25" customHeight="1" x14ac:dyDescent="0.25">
      <c r="A80" s="66"/>
      <c r="B80" s="63"/>
      <c r="C80" s="43"/>
      <c r="D80" s="43"/>
      <c r="E80" s="22"/>
      <c r="F80" s="43"/>
      <c r="G80" s="43"/>
      <c r="H80" s="43"/>
      <c r="I80" s="43"/>
      <c r="J80" s="43"/>
      <c r="K80" s="43"/>
      <c r="L80" s="43"/>
      <c r="M80" s="43"/>
      <c r="N80" s="63"/>
      <c r="O80" s="43"/>
      <c r="P80" s="43"/>
      <c r="Q80" s="67"/>
      <c r="R80" s="2"/>
      <c r="S80" s="3"/>
      <c r="T80" s="3"/>
      <c r="U80" s="3"/>
      <c r="V80" s="3"/>
    </row>
    <row r="81" spans="1:22" ht="17.25" customHeight="1" x14ac:dyDescent="0.25">
      <c r="A81" s="66"/>
      <c r="B81" s="63"/>
      <c r="C81" s="43"/>
      <c r="D81" s="43"/>
      <c r="E81" s="22"/>
      <c r="F81" s="43"/>
      <c r="G81" s="43"/>
      <c r="H81" s="43"/>
      <c r="I81" s="43"/>
      <c r="J81" s="43"/>
      <c r="K81" s="43"/>
      <c r="L81" s="43"/>
      <c r="M81" s="43"/>
      <c r="N81" s="63"/>
      <c r="O81" s="43"/>
      <c r="P81" s="43"/>
      <c r="Q81" s="67"/>
      <c r="R81" s="2"/>
      <c r="S81" s="3"/>
      <c r="T81" s="3"/>
      <c r="U81" s="3"/>
      <c r="V81" s="3"/>
    </row>
    <row r="82" spans="1:22" ht="17.25" customHeight="1" x14ac:dyDescent="0.25">
      <c r="A82" s="66"/>
      <c r="B82" s="63"/>
      <c r="C82" s="43"/>
      <c r="D82" s="43"/>
      <c r="E82" s="22"/>
      <c r="F82" s="43"/>
      <c r="G82" s="43"/>
      <c r="H82" s="43"/>
      <c r="I82" s="43"/>
      <c r="J82" s="43"/>
      <c r="K82" s="43"/>
      <c r="L82" s="43"/>
      <c r="M82" s="43"/>
      <c r="N82" s="63"/>
      <c r="O82" s="43"/>
      <c r="P82" s="43"/>
      <c r="Q82" s="67"/>
      <c r="R82" s="2"/>
      <c r="S82" s="3"/>
      <c r="T82" s="3"/>
      <c r="U82" s="3"/>
      <c r="V82" s="3"/>
    </row>
    <row r="83" spans="1:22" ht="17.25" customHeight="1" x14ac:dyDescent="0.25">
      <c r="A83" s="68"/>
      <c r="B83" s="69"/>
      <c r="C83" s="70"/>
      <c r="D83" s="70"/>
      <c r="E83" s="71"/>
      <c r="F83" s="70"/>
      <c r="G83" s="70"/>
      <c r="H83" s="70"/>
      <c r="I83" s="70"/>
      <c r="J83" s="70"/>
      <c r="K83" s="70"/>
      <c r="L83" s="70"/>
      <c r="M83" s="70"/>
      <c r="N83" s="69"/>
      <c r="O83" s="70"/>
      <c r="P83" s="70"/>
      <c r="Q83" s="72"/>
      <c r="R83" s="2"/>
      <c r="S83" s="3"/>
      <c r="T83" s="3"/>
      <c r="U83" s="3"/>
      <c r="V83" s="3"/>
    </row>
    <row r="84" spans="1:22" ht="17.25" customHeight="1" thickBot="1" x14ac:dyDescent="0.3">
      <c r="A84" s="3"/>
      <c r="B84" s="2"/>
      <c r="C84" s="3"/>
      <c r="D84" s="3"/>
      <c r="E84" s="4"/>
      <c r="F84" s="3"/>
      <c r="G84" s="3"/>
      <c r="H84" s="3"/>
      <c r="I84" s="3"/>
      <c r="J84" s="3"/>
      <c r="K84" s="3"/>
      <c r="L84" s="3"/>
      <c r="M84" s="3"/>
      <c r="N84" s="2"/>
      <c r="O84" s="3"/>
      <c r="P84" s="3"/>
      <c r="Q84" s="3"/>
      <c r="R84" s="2"/>
      <c r="S84" s="3"/>
      <c r="T84" s="3"/>
      <c r="U84" s="3"/>
      <c r="V84" s="3"/>
    </row>
    <row r="85" spans="1:22" ht="34.5" customHeight="1" thickBot="1" x14ac:dyDescent="0.3">
      <c r="A85" s="491">
        <f>+C6</f>
        <v>0</v>
      </c>
      <c r="B85" s="492"/>
      <c r="C85" s="492"/>
      <c r="D85" s="492"/>
      <c r="E85" s="492"/>
      <c r="F85" s="492"/>
      <c r="G85" s="492"/>
      <c r="H85" s="492"/>
      <c r="I85" s="493" t="s">
        <v>26</v>
      </c>
      <c r="J85" s="492"/>
      <c r="K85" s="492"/>
      <c r="L85" s="492"/>
      <c r="M85" s="494">
        <f>+C8</f>
        <v>0</v>
      </c>
      <c r="N85" s="495" t="s">
        <v>69</v>
      </c>
      <c r="O85" s="496"/>
      <c r="P85" s="701">
        <f>+I10</f>
        <v>0</v>
      </c>
      <c r="Q85" s="702"/>
      <c r="R85" s="2"/>
      <c r="S85" s="3"/>
      <c r="T85" s="3"/>
      <c r="U85" s="3"/>
      <c r="V85" s="3"/>
    </row>
    <row r="86" spans="1:22" x14ac:dyDescent="0.25">
      <c r="A86" s="73"/>
      <c r="B86" s="74"/>
      <c r="C86" s="75"/>
      <c r="D86" s="75"/>
      <c r="E86" s="76"/>
      <c r="F86" s="75"/>
      <c r="G86" s="75"/>
      <c r="H86" s="75"/>
      <c r="I86" s="75"/>
      <c r="J86" s="75"/>
      <c r="K86" s="75"/>
      <c r="L86" s="75"/>
      <c r="M86" s="75"/>
      <c r="N86" s="74"/>
      <c r="O86" s="75"/>
      <c r="P86" s="75"/>
      <c r="Q86" s="77"/>
      <c r="R86" s="2"/>
      <c r="S86" s="3"/>
      <c r="T86" s="3"/>
      <c r="U86" s="3"/>
      <c r="V86" s="3"/>
    </row>
    <row r="87" spans="1:22" x14ac:dyDescent="0.25">
      <c r="A87" s="66"/>
      <c r="B87" s="63"/>
      <c r="C87" s="43"/>
      <c r="D87" s="43"/>
      <c r="E87" s="22"/>
      <c r="F87" s="43"/>
      <c r="G87" s="43"/>
      <c r="H87" s="43"/>
      <c r="I87" s="43"/>
      <c r="J87" s="43"/>
      <c r="K87" s="43"/>
      <c r="L87" s="43"/>
      <c r="M87" s="43"/>
      <c r="N87" s="63"/>
      <c r="O87" s="43"/>
      <c r="P87" s="43"/>
      <c r="Q87" s="67"/>
      <c r="R87" s="2"/>
      <c r="S87" s="3"/>
      <c r="T87" s="3"/>
      <c r="U87" s="3"/>
      <c r="V87" s="3"/>
    </row>
    <row r="88" spans="1:22" x14ac:dyDescent="0.25">
      <c r="A88" s="66"/>
      <c r="B88" s="63"/>
      <c r="C88" s="43"/>
      <c r="D88" s="43"/>
      <c r="E88" s="22"/>
      <c r="F88" s="43"/>
      <c r="G88" s="43"/>
      <c r="H88" s="43"/>
      <c r="I88" s="43"/>
      <c r="J88" s="43"/>
      <c r="K88" s="43"/>
      <c r="L88" s="43"/>
      <c r="M88" s="43"/>
      <c r="N88" s="63"/>
      <c r="O88" s="43"/>
      <c r="P88" s="43"/>
      <c r="Q88" s="67"/>
      <c r="R88" s="2"/>
      <c r="S88" s="3"/>
      <c r="T88" s="3"/>
      <c r="U88" s="3"/>
      <c r="V88" s="3"/>
    </row>
    <row r="89" spans="1:22" x14ac:dyDescent="0.25">
      <c r="A89" s="66"/>
      <c r="B89" s="63"/>
      <c r="C89" s="43"/>
      <c r="D89" s="43"/>
      <c r="E89" s="22"/>
      <c r="F89" s="43"/>
      <c r="G89" s="43"/>
      <c r="H89" s="43"/>
      <c r="I89" s="43"/>
      <c r="J89" s="43"/>
      <c r="K89" s="43"/>
      <c r="L89" s="43"/>
      <c r="M89" s="43"/>
      <c r="N89" s="63"/>
      <c r="O89" s="43"/>
      <c r="P89" s="43"/>
      <c r="Q89" s="67"/>
      <c r="R89" s="2"/>
      <c r="S89" s="3"/>
      <c r="T89" s="3"/>
      <c r="U89" s="3"/>
      <c r="V89" s="3"/>
    </row>
    <row r="90" spans="1:22" x14ac:dyDescent="0.25">
      <c r="A90" s="66"/>
      <c r="B90" s="63"/>
      <c r="C90" s="43"/>
      <c r="D90" s="43"/>
      <c r="E90" s="22"/>
      <c r="F90" s="43"/>
      <c r="G90" s="43"/>
      <c r="H90" s="43"/>
      <c r="I90" s="43"/>
      <c r="J90" s="43"/>
      <c r="K90" s="43"/>
      <c r="L90" s="43"/>
      <c r="M90" s="43"/>
      <c r="N90" s="63"/>
      <c r="O90" s="43"/>
      <c r="P90" s="43"/>
      <c r="Q90" s="67"/>
      <c r="R90" s="2"/>
      <c r="S90" s="3"/>
      <c r="T90" s="3"/>
      <c r="U90" s="3"/>
      <c r="V90" s="3"/>
    </row>
    <row r="91" spans="1:22" x14ac:dyDescent="0.25">
      <c r="A91" s="66"/>
      <c r="B91" s="63"/>
      <c r="C91" s="43"/>
      <c r="D91" s="43"/>
      <c r="E91" s="22"/>
      <c r="F91" s="43"/>
      <c r="G91" s="43"/>
      <c r="H91" s="43"/>
      <c r="I91" s="43"/>
      <c r="J91" s="43"/>
      <c r="K91" s="43"/>
      <c r="L91" s="43"/>
      <c r="M91" s="43"/>
      <c r="N91" s="63"/>
      <c r="O91" s="43"/>
      <c r="P91" s="43"/>
      <c r="Q91" s="67"/>
      <c r="R91" s="2"/>
      <c r="S91" s="3"/>
      <c r="T91" s="3"/>
      <c r="U91" s="3"/>
      <c r="V91" s="3"/>
    </row>
    <row r="92" spans="1:22" x14ac:dyDescent="0.25">
      <c r="A92" s="66"/>
      <c r="B92" s="63"/>
      <c r="C92" s="43"/>
      <c r="D92" s="43"/>
      <c r="E92" s="22"/>
      <c r="F92" s="43"/>
      <c r="G92" s="43"/>
      <c r="H92" s="43"/>
      <c r="I92" s="43"/>
      <c r="J92" s="43"/>
      <c r="K92" s="43"/>
      <c r="L92" s="43"/>
      <c r="M92" s="43"/>
      <c r="N92" s="63"/>
      <c r="O92" s="43"/>
      <c r="P92" s="43"/>
      <c r="Q92" s="67"/>
      <c r="R92" s="2"/>
      <c r="S92" s="3"/>
      <c r="T92" s="3"/>
      <c r="U92" s="3"/>
      <c r="V92" s="3"/>
    </row>
    <row r="93" spans="1:22" x14ac:dyDescent="0.25">
      <c r="A93" s="66"/>
      <c r="B93" s="63"/>
      <c r="C93" s="43"/>
      <c r="D93" s="43"/>
      <c r="E93" s="22"/>
      <c r="F93" s="43"/>
      <c r="G93" s="43"/>
      <c r="H93" s="43"/>
      <c r="I93" s="43"/>
      <c r="J93" s="43"/>
      <c r="K93" s="43"/>
      <c r="L93" s="43"/>
      <c r="M93" s="43"/>
      <c r="N93" s="63"/>
      <c r="O93" s="43"/>
      <c r="P93" s="43"/>
      <c r="Q93" s="67"/>
      <c r="R93" s="2"/>
      <c r="S93" s="3"/>
      <c r="T93" s="3"/>
      <c r="U93" s="3"/>
      <c r="V93" s="3"/>
    </row>
    <row r="94" spans="1:22" x14ac:dyDescent="0.25">
      <c r="A94" s="66"/>
      <c r="B94" s="63"/>
      <c r="C94" s="43"/>
      <c r="D94" s="43"/>
      <c r="E94" s="22"/>
      <c r="F94" s="43"/>
      <c r="G94" s="43"/>
      <c r="H94" s="43"/>
      <c r="I94" s="43"/>
      <c r="J94" s="43"/>
      <c r="K94" s="43"/>
      <c r="L94" s="43"/>
      <c r="M94" s="43"/>
      <c r="N94" s="63"/>
      <c r="O94" s="43"/>
      <c r="P94" s="43"/>
      <c r="Q94" s="67"/>
      <c r="R94" s="2"/>
      <c r="S94" s="3"/>
      <c r="T94" s="3"/>
      <c r="U94" s="3"/>
      <c r="V94" s="3"/>
    </row>
    <row r="95" spans="1:22" x14ac:dyDescent="0.25">
      <c r="A95" s="66"/>
      <c r="B95" s="63"/>
      <c r="C95" s="43"/>
      <c r="D95" s="43"/>
      <c r="E95" s="22"/>
      <c r="F95" s="43"/>
      <c r="G95" s="43"/>
      <c r="H95" s="43"/>
      <c r="I95" s="43"/>
      <c r="J95" s="43"/>
      <c r="K95" s="43"/>
      <c r="L95" s="43"/>
      <c r="M95" s="43"/>
      <c r="N95" s="63"/>
      <c r="O95" s="43"/>
      <c r="P95" s="43"/>
      <c r="Q95" s="67"/>
      <c r="R95" s="2"/>
      <c r="S95" s="3"/>
      <c r="T95" s="3"/>
      <c r="U95" s="3"/>
      <c r="V95" s="3"/>
    </row>
    <row r="96" spans="1:22" x14ac:dyDescent="0.25">
      <c r="A96" s="66"/>
      <c r="B96" s="63"/>
      <c r="C96" s="43"/>
      <c r="D96" s="43"/>
      <c r="E96" s="22"/>
      <c r="F96" s="43"/>
      <c r="G96" s="43"/>
      <c r="H96" s="43"/>
      <c r="I96" s="43"/>
      <c r="J96" s="43"/>
      <c r="K96" s="43"/>
      <c r="L96" s="43"/>
      <c r="M96" s="43"/>
      <c r="N96" s="63"/>
      <c r="O96" s="43"/>
      <c r="P96" s="43"/>
      <c r="Q96" s="67"/>
      <c r="R96" s="2"/>
      <c r="S96" s="3"/>
      <c r="T96" s="3"/>
      <c r="U96" s="3"/>
      <c r="V96" s="3"/>
    </row>
    <row r="97" spans="1:22" x14ac:dyDescent="0.25">
      <c r="A97" s="66"/>
      <c r="B97" s="63"/>
      <c r="C97" s="43"/>
      <c r="D97" s="43"/>
      <c r="E97" s="22"/>
      <c r="F97" s="43"/>
      <c r="G97" s="43"/>
      <c r="H97" s="43"/>
      <c r="I97" s="43"/>
      <c r="J97" s="43"/>
      <c r="K97" s="43"/>
      <c r="L97" s="43"/>
      <c r="M97" s="43"/>
      <c r="N97" s="63"/>
      <c r="O97" s="43"/>
      <c r="P97" s="43"/>
      <c r="Q97" s="67"/>
      <c r="R97" s="2"/>
      <c r="S97" s="3"/>
      <c r="T97" s="3"/>
      <c r="U97" s="3"/>
      <c r="V97" s="3"/>
    </row>
    <row r="98" spans="1:22" x14ac:dyDescent="0.25">
      <c r="A98" s="66"/>
      <c r="B98" s="63"/>
      <c r="C98" s="43"/>
      <c r="D98" s="43"/>
      <c r="E98" s="22"/>
      <c r="F98" s="43"/>
      <c r="G98" s="43"/>
      <c r="H98" s="43"/>
      <c r="I98" s="43"/>
      <c r="J98" s="43"/>
      <c r="K98" s="43"/>
      <c r="L98" s="43"/>
      <c r="M98" s="43"/>
      <c r="N98" s="63"/>
      <c r="O98" s="43"/>
      <c r="P98" s="43"/>
      <c r="Q98" s="67"/>
      <c r="R98" s="2"/>
      <c r="S98" s="3"/>
      <c r="T98" s="3"/>
      <c r="U98" s="3"/>
      <c r="V98" s="3"/>
    </row>
    <row r="99" spans="1:22" x14ac:dyDescent="0.25">
      <c r="A99" s="66"/>
      <c r="B99" s="63"/>
      <c r="C99" s="43"/>
      <c r="D99" s="43"/>
      <c r="E99" s="22"/>
      <c r="F99" s="43"/>
      <c r="G99" s="43"/>
      <c r="H99" s="43"/>
      <c r="I99" s="43"/>
      <c r="J99" s="43"/>
      <c r="K99" s="43"/>
      <c r="L99" s="43"/>
      <c r="M99" s="43"/>
      <c r="N99" s="63"/>
      <c r="O99" s="43"/>
      <c r="P99" s="43"/>
      <c r="Q99" s="67"/>
      <c r="R99" s="2"/>
      <c r="S99" s="3"/>
      <c r="T99" s="3"/>
      <c r="U99" s="3"/>
      <c r="V99" s="3"/>
    </row>
    <row r="100" spans="1:22" x14ac:dyDescent="0.25">
      <c r="A100" s="66"/>
      <c r="B100" s="63"/>
      <c r="C100" s="43"/>
      <c r="D100" s="43"/>
      <c r="E100" s="22"/>
      <c r="F100" s="43"/>
      <c r="G100" s="43"/>
      <c r="H100" s="43"/>
      <c r="I100" s="43"/>
      <c r="J100" s="43"/>
      <c r="K100" s="43"/>
      <c r="L100" s="43"/>
      <c r="M100" s="43"/>
      <c r="N100" s="63"/>
      <c r="O100" s="43"/>
      <c r="P100" s="43"/>
      <c r="Q100" s="67"/>
      <c r="R100" s="2"/>
      <c r="S100" s="3"/>
      <c r="T100" s="3"/>
      <c r="U100" s="3"/>
      <c r="V100" s="3"/>
    </row>
    <row r="101" spans="1:22" x14ac:dyDescent="0.25">
      <c r="A101" s="66"/>
      <c r="B101" s="63"/>
      <c r="C101" s="43"/>
      <c r="D101" s="43"/>
      <c r="E101" s="22"/>
      <c r="F101" s="43"/>
      <c r="G101" s="43"/>
      <c r="H101" s="43"/>
      <c r="I101" s="43"/>
      <c r="J101" s="43"/>
      <c r="K101" s="43"/>
      <c r="L101" s="43"/>
      <c r="M101" s="43"/>
      <c r="N101" s="63"/>
      <c r="O101" s="43"/>
      <c r="P101" s="43"/>
      <c r="Q101" s="67"/>
      <c r="R101" s="2"/>
      <c r="S101" s="3"/>
      <c r="T101" s="3"/>
      <c r="U101" s="3"/>
      <c r="V101" s="3"/>
    </row>
    <row r="102" spans="1:22" x14ac:dyDescent="0.25">
      <c r="A102" s="66"/>
      <c r="B102" s="63"/>
      <c r="C102" s="43"/>
      <c r="D102" s="43"/>
      <c r="E102" s="22"/>
      <c r="F102" s="43"/>
      <c r="G102" s="43"/>
      <c r="H102" s="43"/>
      <c r="I102" s="43"/>
      <c r="J102" s="43"/>
      <c r="K102" s="43"/>
      <c r="L102" s="43"/>
      <c r="M102" s="43"/>
      <c r="N102" s="63"/>
      <c r="O102" s="43"/>
      <c r="P102" s="43"/>
      <c r="Q102" s="67"/>
      <c r="R102" s="2"/>
      <c r="S102" s="3"/>
      <c r="T102" s="3"/>
      <c r="U102" s="3"/>
      <c r="V102" s="3"/>
    </row>
    <row r="103" spans="1:22" x14ac:dyDescent="0.25">
      <c r="A103" s="66"/>
      <c r="B103" s="63"/>
      <c r="C103" s="43"/>
      <c r="D103" s="43"/>
      <c r="E103" s="22"/>
      <c r="F103" s="43"/>
      <c r="G103" s="43"/>
      <c r="H103" s="43"/>
      <c r="I103" s="43"/>
      <c r="J103" s="43"/>
      <c r="K103" s="43"/>
      <c r="L103" s="43"/>
      <c r="M103" s="43"/>
      <c r="N103" s="63"/>
      <c r="O103" s="43"/>
      <c r="P103" s="43"/>
      <c r="Q103" s="67"/>
      <c r="R103" s="2"/>
      <c r="S103" s="3"/>
      <c r="T103" s="3"/>
      <c r="U103" s="3"/>
      <c r="V103" s="3"/>
    </row>
    <row r="104" spans="1:22" x14ac:dyDescent="0.25">
      <c r="A104" s="66"/>
      <c r="B104" s="63"/>
      <c r="C104" s="43"/>
      <c r="D104" s="43"/>
      <c r="E104" s="22"/>
      <c r="F104" s="43"/>
      <c r="G104" s="43"/>
      <c r="H104" s="43"/>
      <c r="I104" s="43"/>
      <c r="J104" s="43"/>
      <c r="K104" s="43"/>
      <c r="L104" s="43"/>
      <c r="M104" s="43"/>
      <c r="N104" s="63"/>
      <c r="O104" s="43"/>
      <c r="P104" s="43"/>
      <c r="Q104" s="67"/>
      <c r="R104" s="2"/>
      <c r="S104" s="3"/>
      <c r="T104" s="3"/>
      <c r="U104" s="3"/>
      <c r="V104" s="3"/>
    </row>
    <row r="105" spans="1:22" x14ac:dyDescent="0.25">
      <c r="A105" s="66"/>
      <c r="B105" s="63"/>
      <c r="C105" s="43"/>
      <c r="D105" s="43"/>
      <c r="E105" s="22"/>
      <c r="F105" s="43"/>
      <c r="G105" s="43"/>
      <c r="H105" s="43"/>
      <c r="I105" s="43"/>
      <c r="J105" s="43"/>
      <c r="K105" s="43"/>
      <c r="L105" s="43"/>
      <c r="M105" s="43"/>
      <c r="N105" s="63"/>
      <c r="O105" s="43"/>
      <c r="P105" s="43"/>
      <c r="Q105" s="67"/>
      <c r="R105" s="2"/>
      <c r="S105" s="3"/>
      <c r="T105" s="3"/>
      <c r="U105" s="3"/>
      <c r="V105" s="3"/>
    </row>
    <row r="106" spans="1:22" x14ac:dyDescent="0.25">
      <c r="A106" s="66"/>
      <c r="B106" s="63"/>
      <c r="C106" s="43"/>
      <c r="D106" s="43"/>
      <c r="E106" s="22"/>
      <c r="F106" s="43"/>
      <c r="G106" s="43"/>
      <c r="H106" s="43"/>
      <c r="I106" s="43"/>
      <c r="J106" s="43"/>
      <c r="K106" s="43"/>
      <c r="L106" s="43"/>
      <c r="M106" s="43"/>
      <c r="N106" s="63"/>
      <c r="O106" s="43"/>
      <c r="P106" s="43"/>
      <c r="Q106" s="67"/>
      <c r="R106" s="2"/>
      <c r="S106" s="3"/>
      <c r="T106" s="3"/>
      <c r="U106" s="3"/>
      <c r="V106" s="3"/>
    </row>
    <row r="107" spans="1:22" x14ac:dyDescent="0.25">
      <c r="A107" s="66"/>
      <c r="B107" s="63"/>
      <c r="C107" s="43"/>
      <c r="D107" s="43"/>
      <c r="E107" s="22"/>
      <c r="F107" s="43"/>
      <c r="G107" s="43"/>
      <c r="H107" s="43"/>
      <c r="I107" s="43"/>
      <c r="J107" s="43"/>
      <c r="K107" s="43"/>
      <c r="L107" s="43"/>
      <c r="M107" s="43"/>
      <c r="N107" s="63"/>
      <c r="O107" s="43"/>
      <c r="P107" s="43"/>
      <c r="Q107" s="67"/>
      <c r="R107" s="2"/>
      <c r="S107" s="3"/>
      <c r="T107" s="3"/>
      <c r="U107" s="3"/>
      <c r="V107" s="3"/>
    </row>
    <row r="108" spans="1:22" x14ac:dyDescent="0.25">
      <c r="A108" s="66"/>
      <c r="B108" s="63"/>
      <c r="C108" s="43"/>
      <c r="D108" s="43"/>
      <c r="E108" s="22"/>
      <c r="F108" s="43"/>
      <c r="G108" s="43"/>
      <c r="H108" s="43"/>
      <c r="I108" s="43"/>
      <c r="J108" s="43"/>
      <c r="K108" s="43"/>
      <c r="L108" s="43"/>
      <c r="M108" s="43"/>
      <c r="N108" s="63"/>
      <c r="O108" s="43"/>
      <c r="P108" s="43"/>
      <c r="Q108" s="67"/>
      <c r="R108" s="2"/>
      <c r="S108" s="3"/>
      <c r="T108" s="3"/>
      <c r="U108" s="3"/>
      <c r="V108" s="3"/>
    </row>
    <row r="109" spans="1:22" x14ac:dyDescent="0.25">
      <c r="A109" s="66"/>
      <c r="B109" s="63"/>
      <c r="C109" s="43"/>
      <c r="D109" s="43"/>
      <c r="E109" s="22"/>
      <c r="F109" s="43"/>
      <c r="G109" s="43"/>
      <c r="H109" s="43"/>
      <c r="I109" s="43"/>
      <c r="J109" s="43"/>
      <c r="K109" s="43"/>
      <c r="L109" s="43"/>
      <c r="M109" s="697" t="s">
        <v>269</v>
      </c>
      <c r="N109" s="697"/>
      <c r="O109" s="697"/>
      <c r="P109" s="697"/>
      <c r="Q109" s="698"/>
      <c r="R109" s="2"/>
      <c r="S109" s="3"/>
      <c r="T109" s="3"/>
      <c r="U109" s="3"/>
      <c r="V109" s="3"/>
    </row>
    <row r="110" spans="1:22" x14ac:dyDescent="0.25">
      <c r="A110" s="66"/>
      <c r="B110" s="63"/>
      <c r="C110" s="43"/>
      <c r="D110" s="43"/>
      <c r="E110" s="22"/>
      <c r="F110" s="43"/>
      <c r="G110" s="43"/>
      <c r="H110" s="43"/>
      <c r="I110" s="43"/>
      <c r="J110" s="43"/>
      <c r="K110" s="43"/>
      <c r="M110" s="697"/>
      <c r="N110" s="697"/>
      <c r="O110" s="697"/>
      <c r="P110" s="697"/>
      <c r="Q110" s="698"/>
      <c r="R110" s="2"/>
      <c r="S110" s="3"/>
      <c r="T110" s="3"/>
      <c r="U110" s="3"/>
      <c r="V110" s="3"/>
    </row>
    <row r="111" spans="1:22" x14ac:dyDescent="0.25">
      <c r="A111" s="68"/>
      <c r="B111" s="69"/>
      <c r="C111" s="70"/>
      <c r="D111" s="70"/>
      <c r="E111" s="71"/>
      <c r="F111" s="70"/>
      <c r="G111" s="70"/>
      <c r="H111" s="70"/>
      <c r="I111" s="70"/>
      <c r="J111" s="70"/>
      <c r="K111" s="70"/>
      <c r="L111" s="70"/>
      <c r="M111" s="70"/>
      <c r="N111" s="69"/>
      <c r="O111" s="70"/>
      <c r="P111" s="70"/>
      <c r="Q111" s="72"/>
      <c r="R111" s="2"/>
      <c r="S111" s="3"/>
      <c r="T111" s="3"/>
      <c r="U111" s="3"/>
      <c r="V111" s="3"/>
    </row>
    <row r="112" spans="1:22" x14ac:dyDescent="0.25">
      <c r="A112" s="3"/>
      <c r="B112" s="2"/>
      <c r="C112" s="3"/>
      <c r="D112" s="3"/>
      <c r="E112" s="4"/>
      <c r="F112" s="3"/>
      <c r="G112" s="3"/>
      <c r="H112" s="3"/>
      <c r="I112" s="3"/>
      <c r="J112" s="3"/>
      <c r="K112" s="3"/>
      <c r="L112" s="3"/>
      <c r="M112" s="3"/>
      <c r="N112" s="2"/>
      <c r="O112" s="3"/>
      <c r="P112" s="3"/>
      <c r="Q112" s="3"/>
      <c r="R112" s="2"/>
      <c r="S112" s="3"/>
      <c r="T112" s="3"/>
      <c r="U112" s="3"/>
      <c r="V112" s="3"/>
    </row>
    <row r="113" spans="1:22" x14ac:dyDescent="0.25">
      <c r="A113" s="3"/>
      <c r="B113" s="2"/>
      <c r="C113" s="3"/>
      <c r="D113" s="3"/>
      <c r="E113" s="4"/>
      <c r="F113" s="3"/>
      <c r="G113" s="3"/>
      <c r="H113" s="3"/>
      <c r="I113" s="3"/>
      <c r="J113" s="3"/>
      <c r="K113" s="3"/>
      <c r="L113" s="3"/>
      <c r="M113" s="3"/>
      <c r="N113" s="2"/>
      <c r="O113" s="3"/>
      <c r="P113" s="3"/>
      <c r="Q113" s="3"/>
      <c r="R113" s="2"/>
      <c r="S113" s="3"/>
      <c r="T113" s="3"/>
      <c r="U113" s="3"/>
      <c r="V113" s="3"/>
    </row>
    <row r="114" spans="1:22" ht="18.75" x14ac:dyDescent="0.3">
      <c r="A114" s="15" t="s">
        <v>141</v>
      </c>
      <c r="C114" s="3"/>
      <c r="D114" s="3"/>
      <c r="E114" s="4"/>
      <c r="F114" s="3"/>
      <c r="G114" s="3"/>
      <c r="H114" s="3"/>
      <c r="I114" s="3"/>
      <c r="J114" s="3"/>
      <c r="K114" s="3"/>
      <c r="L114" s="3"/>
      <c r="M114" s="3"/>
      <c r="N114" s="2"/>
      <c r="O114" s="3"/>
      <c r="P114" s="3"/>
      <c r="Q114" s="3"/>
      <c r="R114" s="2"/>
      <c r="S114" s="3"/>
      <c r="T114" s="3"/>
      <c r="U114" s="3"/>
      <c r="V114" s="3"/>
    </row>
    <row r="115" spans="1:22" s="25" customFormat="1" x14ac:dyDescent="0.25">
      <c r="A115" s="16" t="s">
        <v>66</v>
      </c>
      <c r="B115" s="17"/>
      <c r="C115" s="18"/>
      <c r="D115" s="19"/>
      <c r="E115" s="20"/>
      <c r="F115" s="21"/>
      <c r="G115" s="18"/>
      <c r="H115" s="22"/>
      <c r="I115" s="23"/>
      <c r="J115" s="21"/>
      <c r="K115" s="18"/>
      <c r="L115" s="24"/>
      <c r="M115" s="23"/>
      <c r="N115" s="21"/>
      <c r="O115" s="18"/>
      <c r="P115" s="24"/>
      <c r="Q115" s="23"/>
      <c r="R115" s="21"/>
      <c r="S115" s="18"/>
      <c r="T115" s="19"/>
      <c r="U115" s="19"/>
      <c r="V115" s="19"/>
    </row>
    <row r="116" spans="1:22" x14ac:dyDescent="0.25">
      <c r="A116" s="3"/>
      <c r="B116" s="2"/>
      <c r="C116" s="3"/>
      <c r="D116" s="3"/>
      <c r="E116" s="4"/>
      <c r="F116" s="3"/>
      <c r="G116" s="3"/>
      <c r="H116" s="3"/>
      <c r="I116" s="3"/>
      <c r="J116" s="3"/>
      <c r="K116" s="3"/>
      <c r="L116" s="3"/>
      <c r="M116" s="3"/>
      <c r="N116" s="2"/>
      <c r="O116" s="3"/>
      <c r="P116" s="3"/>
      <c r="Q116" s="3"/>
      <c r="R116" s="2"/>
      <c r="S116" s="3"/>
      <c r="T116" s="3"/>
      <c r="U116" s="3"/>
      <c r="V116" s="3"/>
    </row>
    <row r="117" spans="1:22" ht="15" customHeight="1" x14ac:dyDescent="0.25">
      <c r="A117" s="3"/>
      <c r="B117" s="611" t="s">
        <v>241</v>
      </c>
      <c r="C117" s="624"/>
      <c r="D117" s="612"/>
      <c r="E117" s="3"/>
      <c r="F117" s="611" t="s">
        <v>243</v>
      </c>
      <c r="G117" s="624"/>
      <c r="H117" s="624"/>
      <c r="I117" s="624"/>
      <c r="J117" s="612"/>
      <c r="L117" s="611" t="s">
        <v>22</v>
      </c>
      <c r="M117" s="612"/>
      <c r="N117" s="32"/>
      <c r="R117" s="5"/>
    </row>
    <row r="118" spans="1:22" s="13" customFormat="1" ht="29.25" customHeight="1" x14ac:dyDescent="0.25">
      <c r="A118" s="11"/>
      <c r="B118" s="442">
        <f>+C8</f>
        <v>0</v>
      </c>
      <c r="C118" s="441" t="s">
        <v>30</v>
      </c>
      <c r="D118" s="441" t="s">
        <v>173</v>
      </c>
      <c r="E118" s="11"/>
      <c r="F118" s="442">
        <f>+C8</f>
        <v>0</v>
      </c>
      <c r="G118" s="441" t="s">
        <v>46</v>
      </c>
      <c r="H118" s="441" t="s">
        <v>242</v>
      </c>
      <c r="I118" s="441" t="s">
        <v>244</v>
      </c>
      <c r="J118" s="35" t="s">
        <v>13</v>
      </c>
      <c r="L118" s="443" t="s">
        <v>12</v>
      </c>
      <c r="M118" s="441" t="s">
        <v>21</v>
      </c>
      <c r="N118" s="32"/>
    </row>
    <row r="119" spans="1:22" s="13" customFormat="1" x14ac:dyDescent="0.25">
      <c r="A119" s="11"/>
      <c r="B119" s="94" t="s">
        <v>149</v>
      </c>
      <c r="C119" s="95" t="str">
        <f>IF(ISBLANK('3-Monthly Input'!E13),"",'3-Monthly Input'!E13)</f>
        <v/>
      </c>
      <c r="D119" s="363" t="str">
        <f>IF(ISBLANK('1-Budget Input'!D35),"",'1-Budget Input'!D35)</f>
        <v/>
      </c>
      <c r="E119" s="11"/>
      <c r="F119" s="94" t="s">
        <v>0</v>
      </c>
      <c r="G119" s="96" t="e">
        <f t="shared" ref="G119:G130" si="0">IF(C119="",NA(),C119)</f>
        <v>#N/A</v>
      </c>
      <c r="H119" s="96" t="e">
        <f t="shared" ref="H119:H130" si="1">IF(D119="",NA(),D119)</f>
        <v>#N/A</v>
      </c>
      <c r="I119" s="96">
        <f>+SUM(D$119:D119)</f>
        <v>0</v>
      </c>
      <c r="J119" s="364" t="e">
        <f>IF(C119="",NA(),ROUND(SUM(C$119:C119)+SUM(D120:D$130),-2))</f>
        <v>#N/A</v>
      </c>
      <c r="L119" s="94">
        <f>+Q137</f>
        <v>-4</v>
      </c>
      <c r="M119" s="93">
        <f>+R150</f>
        <v>0</v>
      </c>
      <c r="N119" s="97"/>
    </row>
    <row r="120" spans="1:22" s="13" customFormat="1" x14ac:dyDescent="0.25">
      <c r="A120" s="11"/>
      <c r="B120" s="94" t="s">
        <v>150</v>
      </c>
      <c r="C120" s="95" t="str">
        <f>IF(ISBLANK('3-Monthly Input'!E14),"",'3-Monthly Input'!E14)</f>
        <v/>
      </c>
      <c r="D120" s="363" t="str">
        <f>IF(ISBLANK('1-Budget Input'!D37),"",'1-Budget Input'!D37)</f>
        <v/>
      </c>
      <c r="E120" s="11"/>
      <c r="F120" s="94" t="s">
        <v>1</v>
      </c>
      <c r="G120" s="96" t="e">
        <f t="shared" si="0"/>
        <v>#N/A</v>
      </c>
      <c r="H120" s="96" t="e">
        <f t="shared" si="1"/>
        <v>#N/A</v>
      </c>
      <c r="I120" s="96">
        <f>+SUM(D$119:D120)</f>
        <v>0</v>
      </c>
      <c r="J120" s="364" t="e">
        <f>IF(C120="",NA(),ROUND(SUM(C$119:C120)+SUM(D121:D$130),-2))</f>
        <v>#N/A</v>
      </c>
      <c r="L120" s="94">
        <f>+M137</f>
        <v>-3</v>
      </c>
      <c r="M120" s="93">
        <f>+N150</f>
        <v>0</v>
      </c>
      <c r="N120" s="97"/>
    </row>
    <row r="121" spans="1:22" s="13" customFormat="1" x14ac:dyDescent="0.25">
      <c r="A121" s="11"/>
      <c r="B121" s="94" t="s">
        <v>151</v>
      </c>
      <c r="C121" s="95" t="str">
        <f>IF(ISBLANK('3-Monthly Input'!E15),"",'3-Monthly Input'!E15)</f>
        <v/>
      </c>
      <c r="D121" s="363" t="str">
        <f>IF(ISBLANK('1-Budget Input'!D39),"",'1-Budget Input'!D39)</f>
        <v/>
      </c>
      <c r="E121" s="11"/>
      <c r="F121" s="94" t="s">
        <v>2</v>
      </c>
      <c r="G121" s="96" t="e">
        <f t="shared" si="0"/>
        <v>#N/A</v>
      </c>
      <c r="H121" s="96" t="e">
        <f t="shared" si="1"/>
        <v>#N/A</v>
      </c>
      <c r="I121" s="96">
        <f>+SUM(D$119:D121)</f>
        <v>0</v>
      </c>
      <c r="J121" s="364" t="e">
        <f>IF(C121="",NA(),ROUND(SUM(C$119:C121)+SUM(D122:D$130),-2))</f>
        <v>#N/A</v>
      </c>
      <c r="L121" s="94">
        <f>+I137</f>
        <v>-2</v>
      </c>
      <c r="M121" s="93">
        <f>+J150</f>
        <v>0</v>
      </c>
      <c r="N121" s="97"/>
    </row>
    <row r="122" spans="1:22" s="13" customFormat="1" x14ac:dyDescent="0.25">
      <c r="A122" s="11"/>
      <c r="B122" s="94" t="s">
        <v>152</v>
      </c>
      <c r="C122" s="95" t="str">
        <f>IF(ISBLANK('3-Monthly Input'!E16),"",'3-Monthly Input'!E16)</f>
        <v/>
      </c>
      <c r="D122" s="363" t="str">
        <f>IF(ISBLANK('1-Budget Input'!D41),"",'1-Budget Input'!D41)</f>
        <v/>
      </c>
      <c r="E122" s="11"/>
      <c r="F122" s="94" t="s">
        <v>3</v>
      </c>
      <c r="G122" s="96" t="e">
        <f t="shared" si="0"/>
        <v>#N/A</v>
      </c>
      <c r="H122" s="96" t="e">
        <f t="shared" si="1"/>
        <v>#N/A</v>
      </c>
      <c r="I122" s="96">
        <f>+SUM(D$119:D122)</f>
        <v>0</v>
      </c>
      <c r="J122" s="364" t="e">
        <f>IF(C122="",NA(),ROUND(SUM(C$119:C122)+SUM(D123:D$130),-2))</f>
        <v>#N/A</v>
      </c>
      <c r="L122" s="94">
        <f>+E137</f>
        <v>-1</v>
      </c>
      <c r="M122" s="93">
        <f>+F150</f>
        <v>0</v>
      </c>
      <c r="N122" s="97"/>
    </row>
    <row r="123" spans="1:22" s="13" customFormat="1" x14ac:dyDescent="0.25">
      <c r="A123" s="11"/>
      <c r="B123" s="94" t="s">
        <v>4</v>
      </c>
      <c r="C123" s="95" t="str">
        <f>IF(ISBLANK('3-Monthly Input'!E17),"",'3-Monthly Input'!E17)</f>
        <v/>
      </c>
      <c r="D123" s="363" t="str">
        <f>IF(ISBLANK('1-Budget Input'!H35),"",'1-Budget Input'!H35)</f>
        <v/>
      </c>
      <c r="E123" s="11"/>
      <c r="F123" s="94" t="s">
        <v>4</v>
      </c>
      <c r="G123" s="96" t="e">
        <f t="shared" si="0"/>
        <v>#N/A</v>
      </c>
      <c r="H123" s="96" t="e">
        <f t="shared" si="1"/>
        <v>#N/A</v>
      </c>
      <c r="I123" s="96">
        <f>+SUM(D$119:D123)</f>
        <v>0</v>
      </c>
      <c r="J123" s="364" t="e">
        <f>IF(C123="",NA(),ROUND(SUM(C$119:C123)+SUM(D124:D$130),-2))</f>
        <v>#N/A</v>
      </c>
      <c r="L123" s="94">
        <f>+F118</f>
        <v>0</v>
      </c>
      <c r="M123" s="93" t="e">
        <f>+J131</f>
        <v>#N/A</v>
      </c>
      <c r="N123" s="9" t="s">
        <v>20</v>
      </c>
    </row>
    <row r="124" spans="1:22" x14ac:dyDescent="0.25">
      <c r="A124" s="3"/>
      <c r="B124" s="94" t="s">
        <v>153</v>
      </c>
      <c r="C124" s="95" t="str">
        <f>IF(ISBLANK('3-Monthly Input'!E18),"",'3-Monthly Input'!E18)</f>
        <v/>
      </c>
      <c r="D124" s="363" t="str">
        <f>IF(ISBLANK('1-Budget Input'!H37),"",'1-Budget Input'!H37)</f>
        <v/>
      </c>
      <c r="E124" s="11"/>
      <c r="F124" s="94" t="s">
        <v>5</v>
      </c>
      <c r="G124" s="96" t="e">
        <f t="shared" si="0"/>
        <v>#N/A</v>
      </c>
      <c r="H124" s="96" t="e">
        <f t="shared" si="1"/>
        <v>#N/A</v>
      </c>
      <c r="I124" s="96">
        <f>+SUM(D$119:D124)</f>
        <v>0</v>
      </c>
      <c r="J124" s="364" t="e">
        <f>IF(C124="",NA(),ROUND(SUM(C$119:C124)+SUM(D125:D$130),-2))</f>
        <v>#N/A</v>
      </c>
      <c r="L124" s="3"/>
      <c r="M124" s="3"/>
      <c r="N124" s="43"/>
      <c r="R124" s="5"/>
    </row>
    <row r="125" spans="1:22" ht="15" customHeight="1" x14ac:dyDescent="0.25">
      <c r="A125" s="3"/>
      <c r="B125" s="94" t="s">
        <v>154</v>
      </c>
      <c r="C125" s="95" t="str">
        <f>IF(ISBLANK('3-Monthly Input'!E19),"",'3-Monthly Input'!E19)</f>
        <v/>
      </c>
      <c r="D125" s="363" t="str">
        <f>IF(ISBLANK('1-Budget Input'!H39),"",'1-Budget Input'!H39)</f>
        <v/>
      </c>
      <c r="E125" s="11"/>
      <c r="F125" s="94" t="s">
        <v>6</v>
      </c>
      <c r="G125" s="96" t="e">
        <f t="shared" si="0"/>
        <v>#N/A</v>
      </c>
      <c r="H125" s="96" t="e">
        <f t="shared" si="1"/>
        <v>#N/A</v>
      </c>
      <c r="I125" s="96">
        <f>+SUM(D$119:D125)</f>
        <v>0</v>
      </c>
      <c r="J125" s="364" t="e">
        <f>IF(C125="",NA(),ROUND(SUM(C$119:C125)+SUM(D126:D$130),-2))</f>
        <v>#N/A</v>
      </c>
      <c r="L125" s="708" t="s">
        <v>245</v>
      </c>
      <c r="M125" s="708"/>
      <c r="N125" s="3"/>
      <c r="R125" s="5"/>
    </row>
    <row r="126" spans="1:22" x14ac:dyDescent="0.25">
      <c r="A126" s="3"/>
      <c r="B126" s="94" t="s">
        <v>155</v>
      </c>
      <c r="C126" s="95" t="str">
        <f>IF(ISBLANK('3-Monthly Input'!E20),"",'3-Monthly Input'!E20)</f>
        <v/>
      </c>
      <c r="D126" s="363" t="str">
        <f>IF(ISBLANK('1-Budget Input'!H41),"",'1-Budget Input'!H41)</f>
        <v/>
      </c>
      <c r="E126" s="11"/>
      <c r="F126" s="94" t="s">
        <v>7</v>
      </c>
      <c r="G126" s="96" t="e">
        <f t="shared" si="0"/>
        <v>#N/A</v>
      </c>
      <c r="H126" s="96" t="e">
        <f t="shared" si="1"/>
        <v>#N/A</v>
      </c>
      <c r="I126" s="96">
        <f>+SUM(D$119:D126)</f>
        <v>0</v>
      </c>
      <c r="J126" s="364" t="e">
        <f>IF(C126="",NA(),ROUND(SUM(C$119:C126)+SUM(D127:D$130),-2))</f>
        <v>#N/A</v>
      </c>
      <c r="L126" s="708"/>
      <c r="M126" s="708"/>
      <c r="N126" s="43"/>
      <c r="R126" s="5"/>
    </row>
    <row r="127" spans="1:22" ht="15" customHeight="1" x14ac:dyDescent="0.25">
      <c r="A127" s="3"/>
      <c r="B127" s="94" t="s">
        <v>156</v>
      </c>
      <c r="C127" s="95" t="str">
        <f>IF(ISBLANK('3-Monthly Input'!E21),"",'3-Monthly Input'!E21)</f>
        <v/>
      </c>
      <c r="D127" s="363" t="str">
        <f>IF(ISBLANK('1-Budget Input'!K35),"",'1-Budget Input'!K35)</f>
        <v/>
      </c>
      <c r="E127" s="11"/>
      <c r="F127" s="94" t="s">
        <v>8</v>
      </c>
      <c r="G127" s="96" t="e">
        <f t="shared" si="0"/>
        <v>#N/A</v>
      </c>
      <c r="H127" s="96" t="e">
        <f t="shared" si="1"/>
        <v>#N/A</v>
      </c>
      <c r="I127" s="96">
        <f>+SUM(D$119:D127)</f>
        <v>0</v>
      </c>
      <c r="J127" s="364" t="e">
        <f>IF(C127="",NA(),ROUND(SUM(C$119:C127)+SUM(D128:D$130),-2))</f>
        <v>#N/A</v>
      </c>
      <c r="L127" s="708"/>
      <c r="M127" s="708"/>
      <c r="N127" s="43"/>
      <c r="R127" s="5"/>
    </row>
    <row r="128" spans="1:22" x14ac:dyDescent="0.25">
      <c r="A128" s="3"/>
      <c r="B128" s="94" t="s">
        <v>157</v>
      </c>
      <c r="C128" s="95" t="str">
        <f>IF(ISBLANK('3-Monthly Input'!E22),"",'3-Monthly Input'!E22)</f>
        <v/>
      </c>
      <c r="D128" s="363" t="str">
        <f>IF(ISBLANK('1-Budget Input'!K37),"",'1-Budget Input'!K37)</f>
        <v/>
      </c>
      <c r="E128" s="11"/>
      <c r="F128" s="94" t="s">
        <v>9</v>
      </c>
      <c r="G128" s="96" t="e">
        <f t="shared" si="0"/>
        <v>#N/A</v>
      </c>
      <c r="H128" s="96" t="e">
        <f t="shared" si="1"/>
        <v>#N/A</v>
      </c>
      <c r="I128" s="96">
        <f>+SUM(D$119:D128)</f>
        <v>0</v>
      </c>
      <c r="J128" s="364" t="e">
        <f>IF(C128="",NA(),ROUND(SUM(C$119:C128)+SUM(D129:D$130),-2))</f>
        <v>#N/A</v>
      </c>
      <c r="L128" s="708"/>
      <c r="M128" s="708"/>
      <c r="N128" s="43"/>
      <c r="R128" s="5"/>
    </row>
    <row r="129" spans="1:22" x14ac:dyDescent="0.25">
      <c r="A129" s="3"/>
      <c r="B129" s="94" t="s">
        <v>158</v>
      </c>
      <c r="C129" s="95" t="str">
        <f>IF(ISBLANK('3-Monthly Input'!E23),"",'3-Monthly Input'!E23)</f>
        <v/>
      </c>
      <c r="D129" s="363" t="str">
        <f>IF(ISBLANK('1-Budget Input'!K39),"",'1-Budget Input'!K39)</f>
        <v/>
      </c>
      <c r="E129" s="11"/>
      <c r="F129" s="94" t="s">
        <v>10</v>
      </c>
      <c r="G129" s="96" t="e">
        <f t="shared" si="0"/>
        <v>#N/A</v>
      </c>
      <c r="H129" s="96" t="e">
        <f t="shared" si="1"/>
        <v>#N/A</v>
      </c>
      <c r="I129" s="96">
        <f>+SUM(D$119:D129)</f>
        <v>0</v>
      </c>
      <c r="J129" s="364" t="e">
        <f>IF(C129="",NA(),ROUND(SUM(C$119:C129)+SUM(D130:D$130),-2))</f>
        <v>#N/A</v>
      </c>
      <c r="L129" s="44"/>
      <c r="M129" s="44"/>
      <c r="N129" s="43"/>
      <c r="R129" s="5"/>
    </row>
    <row r="130" spans="1:22" x14ac:dyDescent="0.25">
      <c r="A130" s="3"/>
      <c r="B130" s="94" t="s">
        <v>159</v>
      </c>
      <c r="C130" s="95" t="str">
        <f>IF(ISBLANK('3-Monthly Input'!E24),"",'3-Monthly Input'!E24)</f>
        <v/>
      </c>
      <c r="D130" s="363" t="str">
        <f>IF(ISBLANK('1-Budget Input'!K41),"",'1-Budget Input'!K41)</f>
        <v/>
      </c>
      <c r="E130" s="11"/>
      <c r="F130" s="94" t="s">
        <v>11</v>
      </c>
      <c r="G130" s="96" t="e">
        <f t="shared" si="0"/>
        <v>#N/A</v>
      </c>
      <c r="H130" s="96" t="e">
        <f t="shared" si="1"/>
        <v>#N/A</v>
      </c>
      <c r="I130" s="96">
        <f>+SUM(D$119:D130)</f>
        <v>0</v>
      </c>
      <c r="J130" s="364" t="e">
        <f>IF(C130="",NA(),ROUND(SUM(C$119:C130),-2))</f>
        <v>#N/A</v>
      </c>
      <c r="L130" s="3"/>
      <c r="M130" s="3"/>
      <c r="N130" s="43"/>
      <c r="R130" s="5"/>
    </row>
    <row r="131" spans="1:22" x14ac:dyDescent="0.25">
      <c r="A131" s="3"/>
      <c r="B131" s="45" t="s">
        <v>19</v>
      </c>
      <c r="C131" s="17">
        <f>SUM(C119:C130)</f>
        <v>0</v>
      </c>
      <c r="D131" s="17">
        <f>SUM(D119:D130)</f>
        <v>0</v>
      </c>
      <c r="E131" s="3"/>
      <c r="F131" s="46"/>
      <c r="G131" s="444" t="s">
        <v>50</v>
      </c>
      <c r="H131" s="17"/>
      <c r="I131" s="17"/>
      <c r="J131" s="17" t="e">
        <f>LOOKUP(9.99E+307,J119:J130)</f>
        <v>#N/A</v>
      </c>
      <c r="N131" s="5"/>
      <c r="R131" s="5"/>
    </row>
    <row r="132" spans="1:22" x14ac:dyDescent="0.25">
      <c r="A132" s="3"/>
      <c r="B132" s="2"/>
      <c r="D132" s="50"/>
      <c r="E132" s="51"/>
      <c r="F132" s="3"/>
      <c r="G132" s="3"/>
      <c r="H132" s="3"/>
      <c r="I132" s="3"/>
      <c r="J132" s="3"/>
      <c r="K132" s="3"/>
      <c r="L132" s="3"/>
      <c r="M132" s="3"/>
      <c r="N132" s="2"/>
      <c r="O132" s="3"/>
      <c r="P132" s="3"/>
      <c r="Q132" s="3"/>
      <c r="R132" s="2"/>
      <c r="S132" s="3"/>
      <c r="T132" s="3"/>
      <c r="U132" s="3"/>
      <c r="V132" s="3"/>
    </row>
    <row r="133" spans="1:22" x14ac:dyDescent="0.25">
      <c r="A133" s="3"/>
      <c r="B133" s="2"/>
      <c r="C133" s="3"/>
      <c r="D133" s="3"/>
      <c r="E133" s="4"/>
      <c r="F133" s="3"/>
      <c r="G133" s="3"/>
      <c r="H133" s="3"/>
      <c r="I133" s="3"/>
      <c r="J133" s="3"/>
      <c r="K133" s="3"/>
      <c r="L133" s="3"/>
      <c r="M133" s="3"/>
      <c r="N133" s="2"/>
      <c r="O133" s="3"/>
      <c r="P133" s="3"/>
      <c r="Q133" s="3"/>
      <c r="R133" s="2"/>
      <c r="S133" s="3"/>
      <c r="T133" s="3"/>
      <c r="U133" s="3"/>
      <c r="V133" s="3"/>
    </row>
    <row r="134" spans="1:22" ht="18.75" x14ac:dyDescent="0.3">
      <c r="A134" s="15" t="s">
        <v>142</v>
      </c>
      <c r="B134" s="2"/>
      <c r="C134" s="3"/>
      <c r="D134" s="3"/>
      <c r="E134" s="4"/>
      <c r="F134" s="3"/>
      <c r="G134" s="3"/>
      <c r="H134" s="3"/>
      <c r="I134" s="3"/>
      <c r="J134" s="3"/>
      <c r="K134" s="3"/>
      <c r="L134" s="3"/>
      <c r="M134" s="3"/>
      <c r="N134" s="2"/>
      <c r="O134" s="3"/>
      <c r="P134" s="3"/>
      <c r="Q134" s="3"/>
      <c r="R134" s="2"/>
      <c r="S134" s="3"/>
      <c r="T134" s="3"/>
      <c r="U134" s="3"/>
      <c r="V134" s="3"/>
    </row>
    <row r="135" spans="1:22" s="25" customFormat="1" x14ac:dyDescent="0.25">
      <c r="A135" s="16" t="s">
        <v>65</v>
      </c>
      <c r="B135" s="17"/>
      <c r="C135" s="18"/>
      <c r="D135" s="19"/>
      <c r="E135" s="20"/>
      <c r="F135" s="21"/>
      <c r="G135" s="18"/>
      <c r="H135" s="22"/>
      <c r="I135" s="23"/>
      <c r="J135" s="21"/>
      <c r="K135" s="18"/>
      <c r="L135" s="24"/>
      <c r="M135" s="23"/>
      <c r="N135" s="21"/>
      <c r="O135" s="18"/>
      <c r="P135" s="24"/>
      <c r="Q135" s="23"/>
      <c r="R135" s="21"/>
      <c r="S135" s="18"/>
      <c r="T135" s="19"/>
      <c r="U135" s="19"/>
      <c r="V135" s="19"/>
    </row>
    <row r="136" spans="1:22" x14ac:dyDescent="0.25">
      <c r="A136" s="3"/>
      <c r="B136" s="2"/>
      <c r="C136" s="3"/>
      <c r="D136" s="3"/>
      <c r="E136" s="4"/>
      <c r="F136" s="3"/>
      <c r="G136" s="3"/>
      <c r="H136" s="3"/>
      <c r="I136" s="3"/>
      <c r="J136" s="3"/>
      <c r="K136" s="3"/>
      <c r="L136" s="3"/>
      <c r="M136" s="3"/>
      <c r="N136" s="2"/>
      <c r="O136" s="3"/>
      <c r="P136" s="3"/>
      <c r="Q136" s="3"/>
      <c r="R136" s="2"/>
      <c r="S136" s="3"/>
      <c r="T136" s="3"/>
      <c r="U136" s="3"/>
      <c r="V136" s="3"/>
    </row>
    <row r="137" spans="1:22" s="54" customFormat="1" ht="29.25" customHeight="1" x14ac:dyDescent="0.25">
      <c r="A137" s="441" t="s">
        <v>18</v>
      </c>
      <c r="B137" s="441" t="s">
        <v>47</v>
      </c>
      <c r="C137" s="441" t="s">
        <v>14</v>
      </c>
      <c r="D137" s="52"/>
      <c r="E137" s="442">
        <f>+C8-1</f>
        <v>-1</v>
      </c>
      <c r="F137" s="441" t="s">
        <v>46</v>
      </c>
      <c r="G137" s="441" t="s">
        <v>14</v>
      </c>
      <c r="H137" s="53"/>
      <c r="I137" s="442">
        <f>+E137-1</f>
        <v>-2</v>
      </c>
      <c r="J137" s="441" t="s">
        <v>46</v>
      </c>
      <c r="K137" s="441" t="s">
        <v>14</v>
      </c>
      <c r="L137" s="52"/>
      <c r="M137" s="442">
        <f>+I137-1</f>
        <v>-3</v>
      </c>
      <c r="N137" s="441" t="s">
        <v>46</v>
      </c>
      <c r="O137" s="441" t="s">
        <v>14</v>
      </c>
      <c r="P137" s="52"/>
      <c r="Q137" s="442">
        <f>+M137-1</f>
        <v>-4</v>
      </c>
      <c r="R137" s="441" t="s">
        <v>46</v>
      </c>
      <c r="S137" s="441" t="s">
        <v>14</v>
      </c>
      <c r="T137" s="52"/>
      <c r="U137" s="52"/>
      <c r="V137" s="52"/>
    </row>
    <row r="138" spans="1:22" s="13" customFormat="1" x14ac:dyDescent="0.25">
      <c r="A138" s="94" t="s">
        <v>149</v>
      </c>
      <c r="B138" s="96">
        <f t="shared" ref="B138:B149" si="2">+F138+J138+N138+R138</f>
        <v>0</v>
      </c>
      <c r="C138" s="101" t="e">
        <f t="shared" ref="C138:C149" si="3">+B138/B$150</f>
        <v>#DIV/0!</v>
      </c>
      <c r="D138" s="11"/>
      <c r="E138" s="94" t="s">
        <v>0</v>
      </c>
      <c r="F138" s="309">
        <f>+'3-Monthly Input'!E35</f>
        <v>0</v>
      </c>
      <c r="G138" s="101" t="e">
        <f t="shared" ref="G138:G149" si="4">+F138/F$150</f>
        <v>#DIV/0!</v>
      </c>
      <c r="H138" s="55"/>
      <c r="I138" s="94" t="s">
        <v>0</v>
      </c>
      <c r="J138" s="310">
        <f>+'3-Monthly Input'!E53</f>
        <v>0</v>
      </c>
      <c r="K138" s="101" t="e">
        <f t="shared" ref="K138:K149" si="5">+J138/J$150</f>
        <v>#DIV/0!</v>
      </c>
      <c r="L138" s="11"/>
      <c r="M138" s="94" t="s">
        <v>0</v>
      </c>
      <c r="N138" s="310">
        <f>+'3-Monthly Input'!E71</f>
        <v>0</v>
      </c>
      <c r="O138" s="101" t="e">
        <f t="shared" ref="O138:O149" si="6">+N138/N$150</f>
        <v>#DIV/0!</v>
      </c>
      <c r="P138" s="11"/>
      <c r="Q138" s="94" t="s">
        <v>0</v>
      </c>
      <c r="R138" s="310">
        <f>+'3-Monthly Input'!E89</f>
        <v>0</v>
      </c>
      <c r="S138" s="101" t="e">
        <f t="shared" ref="S138:S149" si="7">+R138/R$150</f>
        <v>#DIV/0!</v>
      </c>
      <c r="T138" s="11"/>
      <c r="U138" s="11"/>
      <c r="V138" s="11"/>
    </row>
    <row r="139" spans="1:22" s="13" customFormat="1" x14ac:dyDescent="0.25">
      <c r="A139" s="94" t="s">
        <v>150</v>
      </c>
      <c r="B139" s="96">
        <f t="shared" si="2"/>
        <v>0</v>
      </c>
      <c r="C139" s="101" t="e">
        <f t="shared" si="3"/>
        <v>#DIV/0!</v>
      </c>
      <c r="D139" s="11"/>
      <c r="E139" s="94" t="s">
        <v>1</v>
      </c>
      <c r="F139" s="309">
        <f>+'3-Monthly Input'!E36</f>
        <v>0</v>
      </c>
      <c r="G139" s="101" t="e">
        <f t="shared" si="4"/>
        <v>#DIV/0!</v>
      </c>
      <c r="H139" s="55"/>
      <c r="I139" s="94" t="s">
        <v>1</v>
      </c>
      <c r="J139" s="310">
        <f>+'3-Monthly Input'!E54</f>
        <v>0</v>
      </c>
      <c r="K139" s="101" t="e">
        <f t="shared" si="5"/>
        <v>#DIV/0!</v>
      </c>
      <c r="L139" s="11"/>
      <c r="M139" s="94" t="s">
        <v>1</v>
      </c>
      <c r="N139" s="310">
        <f>+'3-Monthly Input'!E72</f>
        <v>0</v>
      </c>
      <c r="O139" s="101" t="e">
        <f t="shared" si="6"/>
        <v>#DIV/0!</v>
      </c>
      <c r="P139" s="11"/>
      <c r="Q139" s="94" t="s">
        <v>1</v>
      </c>
      <c r="R139" s="310">
        <f>+'3-Monthly Input'!E90</f>
        <v>0</v>
      </c>
      <c r="S139" s="101" t="e">
        <f t="shared" si="7"/>
        <v>#DIV/0!</v>
      </c>
      <c r="T139" s="11"/>
      <c r="U139" s="11"/>
      <c r="V139" s="11"/>
    </row>
    <row r="140" spans="1:22" s="13" customFormat="1" x14ac:dyDescent="0.25">
      <c r="A140" s="94" t="s">
        <v>151</v>
      </c>
      <c r="B140" s="96">
        <f t="shared" si="2"/>
        <v>0</v>
      </c>
      <c r="C140" s="101" t="e">
        <f t="shared" si="3"/>
        <v>#DIV/0!</v>
      </c>
      <c r="D140" s="11"/>
      <c r="E140" s="94" t="s">
        <v>2</v>
      </c>
      <c r="F140" s="309">
        <f>+'3-Monthly Input'!E37</f>
        <v>0</v>
      </c>
      <c r="G140" s="101" t="e">
        <f t="shared" si="4"/>
        <v>#DIV/0!</v>
      </c>
      <c r="H140" s="55"/>
      <c r="I140" s="94" t="s">
        <v>2</v>
      </c>
      <c r="J140" s="310">
        <f>+'3-Monthly Input'!E55</f>
        <v>0</v>
      </c>
      <c r="K140" s="101" t="e">
        <f t="shared" si="5"/>
        <v>#DIV/0!</v>
      </c>
      <c r="L140" s="11"/>
      <c r="M140" s="94" t="s">
        <v>2</v>
      </c>
      <c r="N140" s="310">
        <f>+'3-Monthly Input'!E73</f>
        <v>0</v>
      </c>
      <c r="O140" s="101" t="e">
        <f t="shared" si="6"/>
        <v>#DIV/0!</v>
      </c>
      <c r="P140" s="11"/>
      <c r="Q140" s="94" t="s">
        <v>2</v>
      </c>
      <c r="R140" s="310">
        <f>+'3-Monthly Input'!E91</f>
        <v>0</v>
      </c>
      <c r="S140" s="101" t="e">
        <f t="shared" si="7"/>
        <v>#DIV/0!</v>
      </c>
      <c r="T140" s="11"/>
      <c r="U140" s="11"/>
      <c r="V140" s="11"/>
    </row>
    <row r="141" spans="1:22" s="13" customFormat="1" x14ac:dyDescent="0.25">
      <c r="A141" s="94" t="s">
        <v>152</v>
      </c>
      <c r="B141" s="96">
        <f t="shared" si="2"/>
        <v>0</v>
      </c>
      <c r="C141" s="101" t="e">
        <f t="shared" si="3"/>
        <v>#DIV/0!</v>
      </c>
      <c r="D141" s="11"/>
      <c r="E141" s="94" t="s">
        <v>3</v>
      </c>
      <c r="F141" s="309">
        <f>+'3-Monthly Input'!E38</f>
        <v>0</v>
      </c>
      <c r="G141" s="101" t="e">
        <f t="shared" si="4"/>
        <v>#DIV/0!</v>
      </c>
      <c r="H141" s="55"/>
      <c r="I141" s="94" t="s">
        <v>3</v>
      </c>
      <c r="J141" s="310">
        <f>+'3-Monthly Input'!E56</f>
        <v>0</v>
      </c>
      <c r="K141" s="101" t="e">
        <f t="shared" si="5"/>
        <v>#DIV/0!</v>
      </c>
      <c r="L141" s="11"/>
      <c r="M141" s="94" t="s">
        <v>3</v>
      </c>
      <c r="N141" s="310">
        <f>+'3-Monthly Input'!E74</f>
        <v>0</v>
      </c>
      <c r="O141" s="101" t="e">
        <f t="shared" si="6"/>
        <v>#DIV/0!</v>
      </c>
      <c r="P141" s="11"/>
      <c r="Q141" s="94" t="s">
        <v>3</v>
      </c>
      <c r="R141" s="310">
        <f>+'3-Monthly Input'!E92</f>
        <v>0</v>
      </c>
      <c r="S141" s="101" t="e">
        <f t="shared" si="7"/>
        <v>#DIV/0!</v>
      </c>
      <c r="T141" s="11"/>
      <c r="U141" s="11"/>
      <c r="V141" s="11"/>
    </row>
    <row r="142" spans="1:22" s="13" customFormat="1" x14ac:dyDescent="0.25">
      <c r="A142" s="94" t="s">
        <v>4</v>
      </c>
      <c r="B142" s="96">
        <f t="shared" si="2"/>
        <v>0</v>
      </c>
      <c r="C142" s="101" t="e">
        <f t="shared" si="3"/>
        <v>#DIV/0!</v>
      </c>
      <c r="D142" s="11"/>
      <c r="E142" s="94" t="s">
        <v>4</v>
      </c>
      <c r="F142" s="309">
        <f>+'3-Monthly Input'!E39</f>
        <v>0</v>
      </c>
      <c r="G142" s="101" t="e">
        <f t="shared" si="4"/>
        <v>#DIV/0!</v>
      </c>
      <c r="H142" s="55"/>
      <c r="I142" s="94" t="s">
        <v>4</v>
      </c>
      <c r="J142" s="310">
        <f>+'3-Monthly Input'!E57</f>
        <v>0</v>
      </c>
      <c r="K142" s="101" t="e">
        <f t="shared" si="5"/>
        <v>#DIV/0!</v>
      </c>
      <c r="L142" s="11"/>
      <c r="M142" s="94" t="s">
        <v>4</v>
      </c>
      <c r="N142" s="310">
        <f>+'3-Monthly Input'!E75</f>
        <v>0</v>
      </c>
      <c r="O142" s="101" t="e">
        <f t="shared" si="6"/>
        <v>#DIV/0!</v>
      </c>
      <c r="P142" s="11"/>
      <c r="Q142" s="94" t="s">
        <v>4</v>
      </c>
      <c r="R142" s="310">
        <f>+'3-Monthly Input'!E93</f>
        <v>0</v>
      </c>
      <c r="S142" s="101" t="e">
        <f t="shared" si="7"/>
        <v>#DIV/0!</v>
      </c>
      <c r="T142" s="11"/>
      <c r="U142" s="11"/>
      <c r="V142" s="11"/>
    </row>
    <row r="143" spans="1:22" s="13" customFormat="1" x14ac:dyDescent="0.25">
      <c r="A143" s="94" t="s">
        <v>153</v>
      </c>
      <c r="B143" s="96">
        <f t="shared" si="2"/>
        <v>0</v>
      </c>
      <c r="C143" s="101" t="e">
        <f t="shared" si="3"/>
        <v>#DIV/0!</v>
      </c>
      <c r="D143" s="11"/>
      <c r="E143" s="94" t="s">
        <v>5</v>
      </c>
      <c r="F143" s="309">
        <f>+'3-Monthly Input'!E40</f>
        <v>0</v>
      </c>
      <c r="G143" s="101" t="e">
        <f t="shared" si="4"/>
        <v>#DIV/0!</v>
      </c>
      <c r="H143" s="55"/>
      <c r="I143" s="94" t="s">
        <v>5</v>
      </c>
      <c r="J143" s="310">
        <f>+'3-Monthly Input'!E58</f>
        <v>0</v>
      </c>
      <c r="K143" s="101" t="e">
        <f t="shared" si="5"/>
        <v>#DIV/0!</v>
      </c>
      <c r="L143" s="11"/>
      <c r="M143" s="94" t="s">
        <v>5</v>
      </c>
      <c r="N143" s="310">
        <f>+'3-Monthly Input'!E76</f>
        <v>0</v>
      </c>
      <c r="O143" s="101" t="e">
        <f t="shared" si="6"/>
        <v>#DIV/0!</v>
      </c>
      <c r="P143" s="11"/>
      <c r="Q143" s="94" t="s">
        <v>5</v>
      </c>
      <c r="R143" s="310">
        <f>+'3-Monthly Input'!E94</f>
        <v>0</v>
      </c>
      <c r="S143" s="101" t="e">
        <f t="shared" si="7"/>
        <v>#DIV/0!</v>
      </c>
      <c r="T143" s="11"/>
      <c r="U143" s="11"/>
      <c r="V143" s="11"/>
    </row>
    <row r="144" spans="1:22" s="13" customFormat="1" x14ac:dyDescent="0.25">
      <c r="A144" s="94" t="s">
        <v>154</v>
      </c>
      <c r="B144" s="96">
        <f t="shared" si="2"/>
        <v>0</v>
      </c>
      <c r="C144" s="101" t="e">
        <f t="shared" si="3"/>
        <v>#DIV/0!</v>
      </c>
      <c r="D144" s="11"/>
      <c r="E144" s="94" t="s">
        <v>6</v>
      </c>
      <c r="F144" s="309">
        <f>+'3-Monthly Input'!E41</f>
        <v>0</v>
      </c>
      <c r="G144" s="101" t="e">
        <f t="shared" si="4"/>
        <v>#DIV/0!</v>
      </c>
      <c r="H144" s="55"/>
      <c r="I144" s="94" t="s">
        <v>6</v>
      </c>
      <c r="J144" s="310">
        <f>+'3-Monthly Input'!E59</f>
        <v>0</v>
      </c>
      <c r="K144" s="101" t="e">
        <f t="shared" si="5"/>
        <v>#DIV/0!</v>
      </c>
      <c r="L144" s="11"/>
      <c r="M144" s="94" t="s">
        <v>6</v>
      </c>
      <c r="N144" s="310">
        <f>+'3-Monthly Input'!E77</f>
        <v>0</v>
      </c>
      <c r="O144" s="101" t="e">
        <f t="shared" si="6"/>
        <v>#DIV/0!</v>
      </c>
      <c r="P144" s="11"/>
      <c r="Q144" s="94" t="s">
        <v>6</v>
      </c>
      <c r="R144" s="310">
        <f>+'3-Monthly Input'!E95</f>
        <v>0</v>
      </c>
      <c r="S144" s="101" t="e">
        <f t="shared" si="7"/>
        <v>#DIV/0!</v>
      </c>
      <c r="T144" s="11"/>
      <c r="U144" s="11"/>
      <c r="V144" s="11"/>
    </row>
    <row r="145" spans="1:22" s="13" customFormat="1" x14ac:dyDescent="0.25">
      <c r="A145" s="94" t="s">
        <v>155</v>
      </c>
      <c r="B145" s="96">
        <f t="shared" si="2"/>
        <v>0</v>
      </c>
      <c r="C145" s="101" t="e">
        <f t="shared" si="3"/>
        <v>#DIV/0!</v>
      </c>
      <c r="D145" s="11"/>
      <c r="E145" s="94" t="s">
        <v>7</v>
      </c>
      <c r="F145" s="309">
        <f>+'3-Monthly Input'!E42</f>
        <v>0</v>
      </c>
      <c r="G145" s="101" t="e">
        <f t="shared" si="4"/>
        <v>#DIV/0!</v>
      </c>
      <c r="H145" s="55"/>
      <c r="I145" s="94" t="s">
        <v>7</v>
      </c>
      <c r="J145" s="310">
        <f>+'3-Monthly Input'!E60</f>
        <v>0</v>
      </c>
      <c r="K145" s="101" t="e">
        <f t="shared" si="5"/>
        <v>#DIV/0!</v>
      </c>
      <c r="L145" s="11"/>
      <c r="M145" s="94" t="s">
        <v>7</v>
      </c>
      <c r="N145" s="310">
        <f>+'3-Monthly Input'!E78</f>
        <v>0</v>
      </c>
      <c r="O145" s="101" t="e">
        <f t="shared" si="6"/>
        <v>#DIV/0!</v>
      </c>
      <c r="P145" s="11"/>
      <c r="Q145" s="94" t="s">
        <v>7</v>
      </c>
      <c r="R145" s="310">
        <f>+'3-Monthly Input'!E96</f>
        <v>0</v>
      </c>
      <c r="S145" s="101" t="e">
        <f t="shared" si="7"/>
        <v>#DIV/0!</v>
      </c>
      <c r="T145" s="11"/>
      <c r="U145" s="11"/>
      <c r="V145" s="11"/>
    </row>
    <row r="146" spans="1:22" s="13" customFormat="1" x14ac:dyDescent="0.25">
      <c r="A146" s="94" t="s">
        <v>156</v>
      </c>
      <c r="B146" s="96">
        <f t="shared" si="2"/>
        <v>0</v>
      </c>
      <c r="C146" s="101" t="e">
        <f t="shared" si="3"/>
        <v>#DIV/0!</v>
      </c>
      <c r="D146" s="11"/>
      <c r="E146" s="94" t="s">
        <v>8</v>
      </c>
      <c r="F146" s="309">
        <f>+'3-Monthly Input'!E43</f>
        <v>0</v>
      </c>
      <c r="G146" s="101" t="e">
        <f t="shared" si="4"/>
        <v>#DIV/0!</v>
      </c>
      <c r="H146" s="55"/>
      <c r="I146" s="94" t="s">
        <v>8</v>
      </c>
      <c r="J146" s="310">
        <f>+'3-Monthly Input'!E61</f>
        <v>0</v>
      </c>
      <c r="K146" s="101" t="e">
        <f t="shared" si="5"/>
        <v>#DIV/0!</v>
      </c>
      <c r="L146" s="11"/>
      <c r="M146" s="94" t="s">
        <v>8</v>
      </c>
      <c r="N146" s="310">
        <f>+'3-Monthly Input'!E79</f>
        <v>0</v>
      </c>
      <c r="O146" s="101" t="e">
        <f t="shared" si="6"/>
        <v>#DIV/0!</v>
      </c>
      <c r="P146" s="11"/>
      <c r="Q146" s="94" t="s">
        <v>8</v>
      </c>
      <c r="R146" s="310">
        <f>+'3-Monthly Input'!E97</f>
        <v>0</v>
      </c>
      <c r="S146" s="101" t="e">
        <f t="shared" si="7"/>
        <v>#DIV/0!</v>
      </c>
      <c r="T146" s="11"/>
      <c r="U146" s="11"/>
      <c r="V146" s="11"/>
    </row>
    <row r="147" spans="1:22" s="13" customFormat="1" x14ac:dyDescent="0.25">
      <c r="A147" s="94" t="s">
        <v>157</v>
      </c>
      <c r="B147" s="96">
        <f t="shared" si="2"/>
        <v>0</v>
      </c>
      <c r="C147" s="101" t="e">
        <f t="shared" si="3"/>
        <v>#DIV/0!</v>
      </c>
      <c r="D147" s="11"/>
      <c r="E147" s="94" t="s">
        <v>9</v>
      </c>
      <c r="F147" s="309">
        <f>+'3-Monthly Input'!E44</f>
        <v>0</v>
      </c>
      <c r="G147" s="101" t="e">
        <f t="shared" si="4"/>
        <v>#DIV/0!</v>
      </c>
      <c r="H147" s="55"/>
      <c r="I147" s="94" t="s">
        <v>9</v>
      </c>
      <c r="J147" s="310">
        <f>+'3-Monthly Input'!E62</f>
        <v>0</v>
      </c>
      <c r="K147" s="101" t="e">
        <f t="shared" si="5"/>
        <v>#DIV/0!</v>
      </c>
      <c r="L147" s="11"/>
      <c r="M147" s="94" t="s">
        <v>9</v>
      </c>
      <c r="N147" s="310">
        <f>+'3-Monthly Input'!E80</f>
        <v>0</v>
      </c>
      <c r="O147" s="101" t="e">
        <f t="shared" si="6"/>
        <v>#DIV/0!</v>
      </c>
      <c r="P147" s="11"/>
      <c r="Q147" s="94" t="s">
        <v>9</v>
      </c>
      <c r="R147" s="310">
        <f>+'3-Monthly Input'!E98</f>
        <v>0</v>
      </c>
      <c r="S147" s="101" t="e">
        <f t="shared" si="7"/>
        <v>#DIV/0!</v>
      </c>
      <c r="T147" s="11"/>
      <c r="U147" s="11"/>
      <c r="V147" s="11"/>
    </row>
    <row r="148" spans="1:22" s="13" customFormat="1" x14ac:dyDescent="0.25">
      <c r="A148" s="94" t="s">
        <v>158</v>
      </c>
      <c r="B148" s="96">
        <f t="shared" si="2"/>
        <v>0</v>
      </c>
      <c r="C148" s="101" t="e">
        <f t="shared" si="3"/>
        <v>#DIV/0!</v>
      </c>
      <c r="D148" s="11"/>
      <c r="E148" s="94" t="s">
        <v>10</v>
      </c>
      <c r="F148" s="309">
        <f>+'3-Monthly Input'!E45</f>
        <v>0</v>
      </c>
      <c r="G148" s="101" t="e">
        <f t="shared" si="4"/>
        <v>#DIV/0!</v>
      </c>
      <c r="H148" s="55"/>
      <c r="I148" s="94" t="s">
        <v>10</v>
      </c>
      <c r="J148" s="310">
        <f>+'3-Monthly Input'!E63</f>
        <v>0</v>
      </c>
      <c r="K148" s="101" t="e">
        <f t="shared" si="5"/>
        <v>#DIV/0!</v>
      </c>
      <c r="L148" s="11"/>
      <c r="M148" s="94" t="s">
        <v>10</v>
      </c>
      <c r="N148" s="310">
        <f>+'3-Monthly Input'!E81</f>
        <v>0</v>
      </c>
      <c r="O148" s="101" t="e">
        <f t="shared" si="6"/>
        <v>#DIV/0!</v>
      </c>
      <c r="P148" s="11"/>
      <c r="Q148" s="94" t="s">
        <v>10</v>
      </c>
      <c r="R148" s="310">
        <f>+'3-Monthly Input'!E99</f>
        <v>0</v>
      </c>
      <c r="S148" s="101" t="e">
        <f t="shared" si="7"/>
        <v>#DIV/0!</v>
      </c>
      <c r="T148" s="11"/>
      <c r="U148" s="11"/>
      <c r="V148" s="11"/>
    </row>
    <row r="149" spans="1:22" s="13" customFormat="1" x14ac:dyDescent="0.25">
      <c r="A149" s="94" t="s">
        <v>159</v>
      </c>
      <c r="B149" s="96">
        <f t="shared" si="2"/>
        <v>0</v>
      </c>
      <c r="C149" s="101" t="e">
        <f t="shared" si="3"/>
        <v>#DIV/0!</v>
      </c>
      <c r="D149" s="11"/>
      <c r="E149" s="94" t="s">
        <v>11</v>
      </c>
      <c r="F149" s="309">
        <f>+'3-Monthly Input'!E46</f>
        <v>0</v>
      </c>
      <c r="G149" s="101" t="e">
        <f t="shared" si="4"/>
        <v>#DIV/0!</v>
      </c>
      <c r="H149" s="55"/>
      <c r="I149" s="94" t="s">
        <v>11</v>
      </c>
      <c r="J149" s="310">
        <f>+'3-Monthly Input'!E64</f>
        <v>0</v>
      </c>
      <c r="K149" s="101" t="e">
        <f t="shared" si="5"/>
        <v>#DIV/0!</v>
      </c>
      <c r="L149" s="11"/>
      <c r="M149" s="94" t="s">
        <v>11</v>
      </c>
      <c r="N149" s="310">
        <f>+'3-Monthly Input'!E82</f>
        <v>0</v>
      </c>
      <c r="O149" s="101" t="e">
        <f t="shared" si="6"/>
        <v>#DIV/0!</v>
      </c>
      <c r="P149" s="11"/>
      <c r="Q149" s="94" t="s">
        <v>11</v>
      </c>
      <c r="R149" s="310">
        <f>+'3-Monthly Input'!E100</f>
        <v>0</v>
      </c>
      <c r="S149" s="101" t="e">
        <f t="shared" si="7"/>
        <v>#DIV/0!</v>
      </c>
      <c r="T149" s="11"/>
      <c r="U149" s="11"/>
      <c r="V149" s="11"/>
    </row>
    <row r="150" spans="1:22" x14ac:dyDescent="0.25">
      <c r="A150" s="2"/>
      <c r="B150" s="17">
        <f>SUM(B138:B149)</f>
        <v>0</v>
      </c>
      <c r="C150" s="82" t="e">
        <f>SUM(C138:C149)</f>
        <v>#DIV/0!</v>
      </c>
      <c r="D150" s="3"/>
      <c r="E150" s="2"/>
      <c r="F150" s="17">
        <f>SUM(F138:F149)</f>
        <v>0</v>
      </c>
      <c r="G150" s="82" t="e">
        <f>SUM(G138:G149)</f>
        <v>#DIV/0!</v>
      </c>
      <c r="H150" s="4"/>
      <c r="I150" s="2"/>
      <c r="J150" s="17">
        <f>SUM(J138:J149)</f>
        <v>0</v>
      </c>
      <c r="K150" s="82" t="e">
        <f>SUM(K138:K149)</f>
        <v>#DIV/0!</v>
      </c>
      <c r="L150" s="3"/>
      <c r="M150" s="2"/>
      <c r="N150" s="17">
        <f>SUM(N138:N149)</f>
        <v>0</v>
      </c>
      <c r="O150" s="82" t="e">
        <f>SUM(O138:O149)</f>
        <v>#DIV/0!</v>
      </c>
      <c r="P150" s="3"/>
      <c r="Q150" s="2"/>
      <c r="R150" s="17">
        <f>SUM(R138:R149)</f>
        <v>0</v>
      </c>
      <c r="S150" s="82" t="e">
        <f>SUM(S138:S149)</f>
        <v>#DIV/0!</v>
      </c>
      <c r="T150" s="3"/>
      <c r="U150" s="3"/>
      <c r="V150" s="3"/>
    </row>
    <row r="151" spans="1:22" x14ac:dyDescent="0.25">
      <c r="A151" s="3"/>
      <c r="B151" s="2"/>
      <c r="C151" s="3"/>
      <c r="D151" s="3"/>
      <c r="E151" s="4"/>
      <c r="F151" s="50"/>
      <c r="G151" s="3"/>
      <c r="H151" s="3"/>
      <c r="I151" s="57"/>
      <c r="J151" s="3"/>
      <c r="K151" s="3"/>
      <c r="L151" s="3"/>
      <c r="M151" s="3"/>
      <c r="N151" s="2"/>
      <c r="O151" s="3"/>
      <c r="P151" s="3"/>
      <c r="Q151" s="3"/>
      <c r="R151" s="2"/>
      <c r="S151" s="3"/>
      <c r="T151" s="3"/>
      <c r="U151" s="3"/>
      <c r="V151" s="3"/>
    </row>
    <row r="152" spans="1:22" x14ac:dyDescent="0.25">
      <c r="A152" s="3"/>
      <c r="B152" s="2"/>
      <c r="C152" s="3"/>
      <c r="D152" s="3"/>
      <c r="E152" s="4"/>
      <c r="F152" s="50"/>
      <c r="G152" s="3"/>
      <c r="H152" s="3"/>
      <c r="I152" s="57"/>
      <c r="J152" s="3"/>
      <c r="K152" s="3"/>
      <c r="L152" s="3"/>
      <c r="M152" s="3"/>
      <c r="N152" s="2"/>
      <c r="O152" s="3"/>
      <c r="P152" s="3"/>
      <c r="Q152" s="3"/>
      <c r="R152" s="2"/>
      <c r="S152" s="3"/>
      <c r="T152" s="3"/>
      <c r="U152" s="3"/>
      <c r="V152" s="3"/>
    </row>
    <row r="153" spans="1:22" ht="18.75" x14ac:dyDescent="0.3">
      <c r="A153" s="58" t="s">
        <v>143</v>
      </c>
      <c r="B153" s="2"/>
      <c r="C153" s="3"/>
      <c r="D153" s="3"/>
      <c r="E153" s="4"/>
      <c r="F153" s="3"/>
      <c r="G153" s="3"/>
      <c r="H153" s="3"/>
      <c r="I153" s="3"/>
      <c r="J153" s="3"/>
      <c r="K153" s="3"/>
      <c r="L153" s="3"/>
      <c r="M153" s="3"/>
      <c r="N153" s="2"/>
      <c r="O153" s="3"/>
      <c r="P153" s="3"/>
      <c r="Q153" s="3"/>
      <c r="R153" s="2"/>
      <c r="S153" s="3"/>
      <c r="T153" s="3"/>
      <c r="U153" s="3"/>
      <c r="V153" s="3"/>
    </row>
    <row r="154" spans="1:22" s="25" customFormat="1" x14ac:dyDescent="0.25">
      <c r="A154" s="16" t="s">
        <v>144</v>
      </c>
      <c r="B154" s="17"/>
      <c r="C154" s="18"/>
      <c r="D154" s="19"/>
      <c r="E154" s="20"/>
      <c r="F154" s="21"/>
      <c r="G154" s="18"/>
      <c r="H154" s="22"/>
      <c r="I154" s="23"/>
      <c r="J154" s="21"/>
      <c r="K154" s="18"/>
      <c r="L154" s="24"/>
      <c r="M154" s="23"/>
      <c r="N154" s="21"/>
      <c r="O154" s="18"/>
      <c r="P154" s="24"/>
      <c r="Q154" s="23"/>
      <c r="R154" s="21"/>
      <c r="S154" s="18"/>
      <c r="T154" s="19"/>
      <c r="U154" s="19"/>
      <c r="V154" s="19"/>
    </row>
    <row r="155" spans="1:22" x14ac:dyDescent="0.25">
      <c r="A155" s="59"/>
      <c r="B155" s="2"/>
      <c r="C155" s="3"/>
      <c r="D155" s="3"/>
      <c r="E155" s="4"/>
      <c r="F155" s="3"/>
      <c r="G155" s="3"/>
      <c r="H155" s="3"/>
      <c r="I155" s="3"/>
      <c r="J155" s="3"/>
      <c r="K155" s="3"/>
      <c r="L155" s="3"/>
      <c r="M155" s="3"/>
      <c r="N155" s="2"/>
      <c r="O155" s="3"/>
      <c r="P155" s="3"/>
      <c r="Q155" s="3"/>
      <c r="R155" s="2"/>
      <c r="S155" s="3"/>
      <c r="T155" s="3"/>
      <c r="U155" s="3"/>
      <c r="V155" s="3"/>
    </row>
    <row r="156" spans="1:22" s="54" customFormat="1" ht="29.25" customHeight="1" x14ac:dyDescent="0.25">
      <c r="A156" s="52"/>
      <c r="B156" s="442">
        <f>+C8</f>
        <v>0</v>
      </c>
      <c r="C156" s="442">
        <f>+E137</f>
        <v>-1</v>
      </c>
      <c r="D156" s="442">
        <f>+I137</f>
        <v>-2</v>
      </c>
      <c r="E156" s="442">
        <f>+M137</f>
        <v>-3</v>
      </c>
      <c r="F156" s="442">
        <f>+Q137</f>
        <v>-4</v>
      </c>
      <c r="G156" s="60"/>
      <c r="H156" s="61"/>
      <c r="I156" s="61"/>
      <c r="J156" s="62"/>
      <c r="K156" s="60"/>
      <c r="L156" s="61"/>
      <c r="M156" s="61"/>
      <c r="N156" s="62"/>
      <c r="O156" s="60"/>
      <c r="P156" s="61"/>
      <c r="Q156" s="61"/>
      <c r="R156" s="52"/>
      <c r="S156" s="60"/>
      <c r="T156" s="52"/>
      <c r="U156" s="52"/>
      <c r="V156" s="52"/>
    </row>
    <row r="157" spans="1:22" s="13" customFormat="1" x14ac:dyDescent="0.25">
      <c r="A157" s="94" t="s">
        <v>149</v>
      </c>
      <c r="B157" s="96" t="e">
        <f>IF(C119="",NA(),C119)</f>
        <v>#N/A</v>
      </c>
      <c r="C157" s="96">
        <f>+F138</f>
        <v>0</v>
      </c>
      <c r="D157" s="96">
        <f>+J138</f>
        <v>0</v>
      </c>
      <c r="E157" s="96">
        <f>+N138</f>
        <v>0</v>
      </c>
      <c r="F157" s="96">
        <f>+R138</f>
        <v>0</v>
      </c>
      <c r="G157" s="94" t="s">
        <v>149</v>
      </c>
      <c r="H157" s="102"/>
      <c r="I157" s="103"/>
      <c r="J157" s="9"/>
      <c r="K157" s="10"/>
      <c r="L157" s="102"/>
      <c r="M157" s="103"/>
      <c r="N157" s="9"/>
      <c r="O157" s="10"/>
      <c r="P157" s="102"/>
      <c r="Q157" s="103"/>
      <c r="R157" s="11"/>
      <c r="S157" s="10"/>
      <c r="T157" s="11"/>
      <c r="U157" s="11"/>
      <c r="V157" s="11"/>
    </row>
    <row r="158" spans="1:22" s="13" customFormat="1" x14ac:dyDescent="0.25">
      <c r="A158" s="94" t="s">
        <v>150</v>
      </c>
      <c r="B158" s="104" t="e">
        <f>IF(C120="",NA(),SUM(C$119:C120))</f>
        <v>#N/A</v>
      </c>
      <c r="C158" s="96">
        <f t="shared" ref="C158:C168" si="8">+C157+F139</f>
        <v>0</v>
      </c>
      <c r="D158" s="96">
        <f t="shared" ref="D158:D168" si="9">+D157+J139</f>
        <v>0</v>
      </c>
      <c r="E158" s="96">
        <f t="shared" ref="E158:E168" si="10">+E157+N139</f>
        <v>0</v>
      </c>
      <c r="F158" s="96">
        <f t="shared" ref="F158:F168" si="11">+F157+R139</f>
        <v>0</v>
      </c>
      <c r="G158" s="94" t="s">
        <v>150</v>
      </c>
      <c r="H158" s="105"/>
      <c r="I158" s="103"/>
      <c r="J158" s="9"/>
      <c r="K158" s="10"/>
      <c r="L158" s="105"/>
      <c r="M158" s="103"/>
      <c r="N158" s="9"/>
      <c r="O158" s="10"/>
      <c r="P158" s="105"/>
      <c r="Q158" s="103"/>
      <c r="R158" s="11"/>
      <c r="S158" s="10"/>
      <c r="T158" s="11"/>
      <c r="U158" s="11"/>
      <c r="V158" s="11"/>
    </row>
    <row r="159" spans="1:22" s="13" customFormat="1" x14ac:dyDescent="0.25">
      <c r="A159" s="94" t="s">
        <v>151</v>
      </c>
      <c r="B159" s="104" t="e">
        <f>IF(C121="",NA(),SUM(C$119:C121))</f>
        <v>#N/A</v>
      </c>
      <c r="C159" s="96">
        <f t="shared" si="8"/>
        <v>0</v>
      </c>
      <c r="D159" s="96">
        <f t="shared" si="9"/>
        <v>0</v>
      </c>
      <c r="E159" s="96">
        <f t="shared" si="10"/>
        <v>0</v>
      </c>
      <c r="F159" s="96">
        <f t="shared" si="11"/>
        <v>0</v>
      </c>
      <c r="G159" s="94" t="s">
        <v>151</v>
      </c>
      <c r="H159" s="105"/>
      <c r="I159" s="103"/>
      <c r="J159" s="9"/>
      <c r="K159" s="10"/>
      <c r="L159" s="105"/>
      <c r="M159" s="103"/>
      <c r="N159" s="9"/>
      <c r="O159" s="10"/>
      <c r="P159" s="105"/>
      <c r="Q159" s="103"/>
      <c r="R159" s="11"/>
      <c r="S159" s="10"/>
      <c r="T159" s="11"/>
      <c r="U159" s="11"/>
      <c r="V159" s="11"/>
    </row>
    <row r="160" spans="1:22" s="13" customFormat="1" x14ac:dyDescent="0.25">
      <c r="A160" s="94" t="s">
        <v>152</v>
      </c>
      <c r="B160" s="104" t="e">
        <f>IF(C122="",NA(),SUM(C$119:C122))</f>
        <v>#N/A</v>
      </c>
      <c r="C160" s="96">
        <f t="shared" si="8"/>
        <v>0</v>
      </c>
      <c r="D160" s="96">
        <f t="shared" si="9"/>
        <v>0</v>
      </c>
      <c r="E160" s="96">
        <f t="shared" si="10"/>
        <v>0</v>
      </c>
      <c r="F160" s="96">
        <f t="shared" si="11"/>
        <v>0</v>
      </c>
      <c r="G160" s="94" t="s">
        <v>152</v>
      </c>
      <c r="H160" s="105"/>
      <c r="I160" s="103"/>
      <c r="J160" s="9"/>
      <c r="K160" s="10"/>
      <c r="L160" s="105"/>
      <c r="M160" s="103"/>
      <c r="N160" s="9"/>
      <c r="O160" s="10"/>
      <c r="P160" s="105"/>
      <c r="Q160" s="103"/>
      <c r="R160" s="11"/>
      <c r="S160" s="10"/>
      <c r="T160" s="11"/>
      <c r="U160" s="11"/>
      <c r="V160" s="11"/>
    </row>
    <row r="161" spans="1:22" s="13" customFormat="1" x14ac:dyDescent="0.25">
      <c r="A161" s="94" t="s">
        <v>4</v>
      </c>
      <c r="B161" s="104" t="e">
        <f>IF(C123="",NA(),SUM(C$119:C123))</f>
        <v>#N/A</v>
      </c>
      <c r="C161" s="96">
        <f t="shared" si="8"/>
        <v>0</v>
      </c>
      <c r="D161" s="96">
        <f t="shared" si="9"/>
        <v>0</v>
      </c>
      <c r="E161" s="96">
        <f t="shared" si="10"/>
        <v>0</v>
      </c>
      <c r="F161" s="96">
        <f t="shared" si="11"/>
        <v>0</v>
      </c>
      <c r="G161" s="94" t="s">
        <v>4</v>
      </c>
      <c r="H161" s="105"/>
      <c r="I161" s="103"/>
      <c r="J161" s="9"/>
      <c r="K161" s="10"/>
      <c r="L161" s="105"/>
      <c r="M161" s="103"/>
      <c r="N161" s="9"/>
      <c r="O161" s="10"/>
      <c r="P161" s="105"/>
      <c r="Q161" s="103"/>
      <c r="R161" s="11"/>
      <c r="S161" s="10"/>
      <c r="T161" s="11"/>
      <c r="U161" s="11"/>
      <c r="V161" s="11"/>
    </row>
    <row r="162" spans="1:22" s="13" customFormat="1" x14ac:dyDescent="0.25">
      <c r="A162" s="94" t="s">
        <v>153</v>
      </c>
      <c r="B162" s="104" t="e">
        <f>IF(C124="",NA(),SUM(C$119:C124))</f>
        <v>#N/A</v>
      </c>
      <c r="C162" s="96">
        <f t="shared" si="8"/>
        <v>0</v>
      </c>
      <c r="D162" s="96">
        <f t="shared" si="9"/>
        <v>0</v>
      </c>
      <c r="E162" s="96">
        <f t="shared" si="10"/>
        <v>0</v>
      </c>
      <c r="F162" s="96">
        <f t="shared" si="11"/>
        <v>0</v>
      </c>
      <c r="G162" s="94" t="s">
        <v>153</v>
      </c>
      <c r="H162" s="105"/>
      <c r="I162" s="103"/>
      <c r="J162" s="9"/>
      <c r="K162" s="10"/>
      <c r="L162" s="105"/>
      <c r="M162" s="103"/>
      <c r="N162" s="9"/>
      <c r="O162" s="10"/>
      <c r="P162" s="105"/>
      <c r="Q162" s="103"/>
      <c r="R162" s="11"/>
      <c r="S162" s="10"/>
      <c r="T162" s="11"/>
      <c r="U162" s="11"/>
      <c r="V162" s="11"/>
    </row>
    <row r="163" spans="1:22" s="13" customFormat="1" x14ac:dyDescent="0.25">
      <c r="A163" s="94" t="s">
        <v>154</v>
      </c>
      <c r="B163" s="104" t="e">
        <f>IF(C125="",NA(),SUM(C$119:C125))</f>
        <v>#N/A</v>
      </c>
      <c r="C163" s="96">
        <f t="shared" si="8"/>
        <v>0</v>
      </c>
      <c r="D163" s="96">
        <f t="shared" si="9"/>
        <v>0</v>
      </c>
      <c r="E163" s="96">
        <f t="shared" si="10"/>
        <v>0</v>
      </c>
      <c r="F163" s="96">
        <f t="shared" si="11"/>
        <v>0</v>
      </c>
      <c r="G163" s="94" t="s">
        <v>154</v>
      </c>
      <c r="H163" s="105"/>
      <c r="I163" s="103"/>
      <c r="J163" s="9"/>
      <c r="K163" s="10"/>
      <c r="L163" s="105"/>
      <c r="M163" s="103"/>
      <c r="N163" s="9"/>
      <c r="O163" s="10"/>
      <c r="P163" s="105"/>
      <c r="Q163" s="103"/>
      <c r="R163" s="11"/>
      <c r="S163" s="10"/>
      <c r="T163" s="11"/>
      <c r="U163" s="11"/>
      <c r="V163" s="11"/>
    </row>
    <row r="164" spans="1:22" s="13" customFormat="1" x14ac:dyDescent="0.25">
      <c r="A164" s="94" t="s">
        <v>155</v>
      </c>
      <c r="B164" s="104" t="e">
        <f>IF(C126="",NA(),SUM(C$119:C126))</f>
        <v>#N/A</v>
      </c>
      <c r="C164" s="96">
        <f t="shared" si="8"/>
        <v>0</v>
      </c>
      <c r="D164" s="96">
        <f t="shared" si="9"/>
        <v>0</v>
      </c>
      <c r="E164" s="96">
        <f t="shared" si="10"/>
        <v>0</v>
      </c>
      <c r="F164" s="96">
        <f t="shared" si="11"/>
        <v>0</v>
      </c>
      <c r="G164" s="94" t="s">
        <v>155</v>
      </c>
      <c r="H164" s="105"/>
      <c r="I164" s="103"/>
      <c r="J164" s="9"/>
      <c r="K164" s="10"/>
      <c r="L164" s="105"/>
      <c r="M164" s="103"/>
      <c r="N164" s="9"/>
      <c r="O164" s="10"/>
      <c r="P164" s="105"/>
      <c r="Q164" s="103"/>
      <c r="R164" s="11"/>
      <c r="S164" s="10"/>
      <c r="T164" s="11"/>
      <c r="U164" s="11"/>
      <c r="V164" s="11"/>
    </row>
    <row r="165" spans="1:22" s="13" customFormat="1" x14ac:dyDescent="0.25">
      <c r="A165" s="94" t="s">
        <v>156</v>
      </c>
      <c r="B165" s="104" t="e">
        <f>IF(C127="",NA(),SUM(C$119:C127))</f>
        <v>#N/A</v>
      </c>
      <c r="C165" s="96">
        <f t="shared" si="8"/>
        <v>0</v>
      </c>
      <c r="D165" s="96">
        <f t="shared" si="9"/>
        <v>0</v>
      </c>
      <c r="E165" s="96">
        <f t="shared" si="10"/>
        <v>0</v>
      </c>
      <c r="F165" s="96">
        <f t="shared" si="11"/>
        <v>0</v>
      </c>
      <c r="G165" s="94" t="s">
        <v>156</v>
      </c>
      <c r="H165" s="105"/>
      <c r="I165" s="103"/>
      <c r="J165" s="9"/>
      <c r="K165" s="10"/>
      <c r="L165" s="105"/>
      <c r="M165" s="103"/>
      <c r="N165" s="9"/>
      <c r="O165" s="10"/>
      <c r="P165" s="105"/>
      <c r="Q165" s="103"/>
      <c r="R165" s="11"/>
      <c r="S165" s="10"/>
      <c r="T165" s="11"/>
      <c r="U165" s="11"/>
      <c r="V165" s="11"/>
    </row>
    <row r="166" spans="1:22" s="13" customFormat="1" x14ac:dyDescent="0.25">
      <c r="A166" s="94" t="s">
        <v>157</v>
      </c>
      <c r="B166" s="104" t="e">
        <f>IF(C128="",NA(),SUM(C$119:C128))</f>
        <v>#N/A</v>
      </c>
      <c r="C166" s="96">
        <f t="shared" si="8"/>
        <v>0</v>
      </c>
      <c r="D166" s="96">
        <f t="shared" si="9"/>
        <v>0</v>
      </c>
      <c r="E166" s="96">
        <f t="shared" si="10"/>
        <v>0</v>
      </c>
      <c r="F166" s="96">
        <f t="shared" si="11"/>
        <v>0</v>
      </c>
      <c r="G166" s="94" t="s">
        <v>157</v>
      </c>
      <c r="H166" s="105"/>
      <c r="I166" s="103"/>
      <c r="J166" s="9"/>
      <c r="K166" s="10"/>
      <c r="L166" s="105"/>
      <c r="M166" s="103"/>
      <c r="N166" s="9"/>
      <c r="O166" s="10"/>
      <c r="P166" s="105"/>
      <c r="Q166" s="103"/>
      <c r="R166" s="11"/>
      <c r="S166" s="10"/>
      <c r="T166" s="11"/>
      <c r="U166" s="11"/>
      <c r="V166" s="11"/>
    </row>
    <row r="167" spans="1:22" s="13" customFormat="1" x14ac:dyDescent="0.25">
      <c r="A167" s="94" t="s">
        <v>158</v>
      </c>
      <c r="B167" s="104" t="e">
        <f>IF(C129="",NA(),SUM(C$119:C129))</f>
        <v>#N/A</v>
      </c>
      <c r="C167" s="96">
        <f t="shared" si="8"/>
        <v>0</v>
      </c>
      <c r="D167" s="96">
        <f t="shared" si="9"/>
        <v>0</v>
      </c>
      <c r="E167" s="96">
        <f t="shared" si="10"/>
        <v>0</v>
      </c>
      <c r="F167" s="96">
        <f t="shared" si="11"/>
        <v>0</v>
      </c>
      <c r="G167" s="94" t="s">
        <v>158</v>
      </c>
      <c r="H167" s="105"/>
      <c r="I167" s="103"/>
      <c r="J167" s="9"/>
      <c r="K167" s="10"/>
      <c r="L167" s="105"/>
      <c r="M167" s="103"/>
      <c r="N167" s="9"/>
      <c r="O167" s="10"/>
      <c r="P167" s="105"/>
      <c r="Q167" s="103"/>
      <c r="R167" s="11"/>
      <c r="S167" s="10"/>
      <c r="T167" s="11"/>
      <c r="U167" s="11"/>
      <c r="V167" s="11"/>
    </row>
    <row r="168" spans="1:22" s="13" customFormat="1" x14ac:dyDescent="0.25">
      <c r="A168" s="94" t="s">
        <v>159</v>
      </c>
      <c r="B168" s="104" t="e">
        <f>IF(C130="",NA(),SUM(C$119:C130))</f>
        <v>#N/A</v>
      </c>
      <c r="C168" s="96">
        <f t="shared" si="8"/>
        <v>0</v>
      </c>
      <c r="D168" s="96">
        <f t="shared" si="9"/>
        <v>0</v>
      </c>
      <c r="E168" s="96">
        <f t="shared" si="10"/>
        <v>0</v>
      </c>
      <c r="F168" s="96">
        <f t="shared" si="11"/>
        <v>0</v>
      </c>
      <c r="G168" s="94" t="s">
        <v>159</v>
      </c>
      <c r="H168" s="105"/>
      <c r="I168" s="103"/>
      <c r="J168" s="9"/>
      <c r="K168" s="10"/>
      <c r="L168" s="105"/>
      <c r="M168" s="103"/>
      <c r="N168" s="9"/>
      <c r="O168" s="10"/>
      <c r="P168" s="105"/>
      <c r="Q168" s="103"/>
      <c r="R168" s="11"/>
      <c r="S168" s="10"/>
      <c r="T168" s="11"/>
      <c r="U168" s="11"/>
      <c r="V168" s="11"/>
    </row>
    <row r="169" spans="1:22" x14ac:dyDescent="0.25">
      <c r="A169" s="299" t="s">
        <v>254</v>
      </c>
      <c r="B169" s="17" t="e">
        <f>LOOKUP(9.99E+307,B157:B168)</f>
        <v>#N/A</v>
      </c>
      <c r="C169" s="22"/>
      <c r="D169" s="22"/>
      <c r="E169" s="22"/>
      <c r="F169" s="22"/>
      <c r="G169" s="22"/>
      <c r="H169" s="22"/>
      <c r="I169" s="63"/>
      <c r="J169" s="65"/>
      <c r="K169" s="64"/>
      <c r="L169" s="43"/>
      <c r="M169" s="63"/>
      <c r="N169" s="65"/>
      <c r="O169" s="64"/>
      <c r="P169" s="43"/>
      <c r="Q169" s="63"/>
      <c r="R169" s="65"/>
      <c r="S169" s="64"/>
      <c r="T169" s="3"/>
      <c r="U169" s="3"/>
      <c r="V169" s="3"/>
    </row>
  </sheetData>
  <sheetProtection algorithmName="SHA-512" hashValue="ptNh/q/nQZr7q4ib4DtqUrmSWJSbgvNIgK+xJPddU3AroIdEPOsK9iibxFnmBBbXBGksD971wpIZ0ejPIPCqhw==" saltValue="3ew19m4+D/nvC2q8XzvyXw==" spinCount="100000" sheet="1" objects="1" scenarios="1" selectLockedCells="1"/>
  <mergeCells count="17">
    <mergeCell ref="A3:M3"/>
    <mergeCell ref="A6:B6"/>
    <mergeCell ref="C6:G6"/>
    <mergeCell ref="A10:B10"/>
    <mergeCell ref="C10:F10"/>
    <mergeCell ref="G10:H10"/>
    <mergeCell ref="I10:J10"/>
    <mergeCell ref="K10:L10"/>
    <mergeCell ref="B117:D117"/>
    <mergeCell ref="L117:M117"/>
    <mergeCell ref="L125:M128"/>
    <mergeCell ref="F117:J117"/>
    <mergeCell ref="P13:Q13"/>
    <mergeCell ref="M14:O14"/>
    <mergeCell ref="P14:Q14"/>
    <mergeCell ref="P85:Q85"/>
    <mergeCell ref="M109:Q110"/>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R189"/>
  <sheetViews>
    <sheetView zoomScale="75" zoomScaleNormal="75" workbookViewId="0">
      <selection activeCell="D83" sqref="D83"/>
    </sheetView>
  </sheetViews>
  <sheetFormatPr defaultColWidth="11.5703125" defaultRowHeight="15" x14ac:dyDescent="0.25"/>
  <cols>
    <col min="1" max="1" width="11.5703125" style="5"/>
    <col min="2" max="2" width="13.140625" style="29" customWidth="1"/>
    <col min="3" max="4" width="13.140625" style="5" customWidth="1"/>
    <col min="5" max="5" width="13.140625" style="46" customWidth="1"/>
    <col min="6" max="13" width="16" style="5" customWidth="1"/>
    <col min="14" max="14" width="17.28515625" style="29" customWidth="1"/>
    <col min="15" max="15" width="9" style="5" customWidth="1"/>
    <col min="16" max="16" width="13.140625" style="5" customWidth="1"/>
    <col min="17" max="17" width="11.5703125" style="5" customWidth="1"/>
    <col min="18" max="18" width="4.7109375" style="29" customWidth="1"/>
    <col min="19" max="16384" width="11.5703125" style="5"/>
  </cols>
  <sheetData>
    <row r="1" spans="1:18" ht="28.5" x14ac:dyDescent="0.45">
      <c r="A1" s="1" t="s">
        <v>193</v>
      </c>
      <c r="B1" s="2"/>
      <c r="C1" s="3"/>
      <c r="D1" s="3"/>
      <c r="E1" s="4"/>
      <c r="F1" s="3"/>
      <c r="G1" s="3"/>
      <c r="H1" s="3"/>
      <c r="I1" s="3"/>
      <c r="J1" s="3"/>
      <c r="K1" s="3"/>
      <c r="L1" s="3"/>
      <c r="M1" s="3"/>
      <c r="N1" s="2"/>
      <c r="O1" s="3"/>
      <c r="P1" s="3"/>
      <c r="Q1" s="3"/>
      <c r="R1" s="2"/>
    </row>
    <row r="2" spans="1:18" x14ac:dyDescent="0.25">
      <c r="A2" s="3"/>
      <c r="B2" s="2"/>
      <c r="C2" s="3"/>
      <c r="D2" s="3"/>
      <c r="E2" s="4"/>
      <c r="F2" s="3"/>
      <c r="G2" s="3"/>
      <c r="H2" s="3"/>
      <c r="I2" s="3"/>
      <c r="J2" s="3"/>
      <c r="K2" s="3"/>
      <c r="L2" s="3"/>
      <c r="M2" s="3"/>
      <c r="N2" s="2"/>
      <c r="O2" s="3"/>
      <c r="P2" s="3"/>
      <c r="Q2" s="3"/>
      <c r="R2" s="2"/>
    </row>
    <row r="3" spans="1:18" ht="107.25" customHeight="1" x14ac:dyDescent="0.25">
      <c r="A3" s="592" t="s">
        <v>308</v>
      </c>
      <c r="B3" s="593"/>
      <c r="C3" s="593"/>
      <c r="D3" s="593"/>
      <c r="E3" s="593"/>
      <c r="F3" s="593"/>
      <c r="G3" s="593"/>
      <c r="H3" s="593"/>
      <c r="I3" s="593"/>
      <c r="J3" s="594"/>
      <c r="K3" s="14"/>
      <c r="L3" s="14"/>
      <c r="M3" s="14"/>
      <c r="N3" s="2"/>
      <c r="O3" s="3"/>
      <c r="P3" s="3"/>
      <c r="Q3" s="3"/>
      <c r="R3" s="2"/>
    </row>
    <row r="4" spans="1:18" x14ac:dyDescent="0.25">
      <c r="A4" s="3"/>
      <c r="B4" s="2"/>
      <c r="C4" s="3"/>
      <c r="D4" s="3"/>
      <c r="E4" s="4"/>
      <c r="F4" s="3"/>
      <c r="G4" s="3"/>
      <c r="H4" s="3"/>
      <c r="I4" s="3"/>
      <c r="J4" s="3"/>
      <c r="K4" s="3"/>
      <c r="L4" s="3"/>
      <c r="M4" s="3"/>
      <c r="N4" s="2"/>
      <c r="O4" s="3"/>
      <c r="P4" s="3"/>
      <c r="Q4" s="3"/>
      <c r="R4" s="2"/>
    </row>
    <row r="5" spans="1:18" x14ac:dyDescent="0.25">
      <c r="A5" s="3"/>
      <c r="B5" s="2"/>
      <c r="C5" s="3"/>
      <c r="D5" s="3"/>
      <c r="E5" s="4"/>
      <c r="F5" s="3"/>
      <c r="G5" s="3"/>
      <c r="H5" s="3"/>
      <c r="I5" s="3"/>
      <c r="J5" s="3"/>
      <c r="K5" s="3"/>
      <c r="L5" s="3"/>
      <c r="M5" s="3"/>
      <c r="N5" s="2"/>
      <c r="O5" s="3"/>
      <c r="P5" s="3"/>
      <c r="Q5" s="3"/>
      <c r="R5" s="2"/>
    </row>
    <row r="6" spans="1:18" ht="30" customHeight="1" x14ac:dyDescent="0.25">
      <c r="A6" s="626" t="s">
        <v>25</v>
      </c>
      <c r="B6" s="639"/>
      <c r="C6" s="628">
        <f>+'1-Budget Input'!C14:G14</f>
        <v>0</v>
      </c>
      <c r="D6" s="629"/>
      <c r="E6" s="629"/>
      <c r="F6" s="629"/>
      <c r="G6" s="630"/>
      <c r="H6" s="26"/>
      <c r="I6" s="3"/>
      <c r="J6" s="3"/>
      <c r="K6" s="3"/>
      <c r="L6" s="3"/>
      <c r="M6" s="3"/>
      <c r="N6" s="2"/>
      <c r="O6" s="3"/>
      <c r="P6" s="3"/>
      <c r="Q6" s="3"/>
      <c r="R6" s="2"/>
    </row>
    <row r="7" spans="1:18" ht="16.5" customHeight="1" x14ac:dyDescent="0.3">
      <c r="A7" s="15"/>
      <c r="B7" s="2"/>
      <c r="C7" s="3"/>
      <c r="D7" s="3"/>
      <c r="E7" s="4"/>
      <c r="F7" s="3"/>
      <c r="G7" s="3"/>
      <c r="H7" s="3"/>
      <c r="I7" s="3"/>
      <c r="J7" s="3"/>
      <c r="K7" s="3"/>
      <c r="L7" s="3"/>
      <c r="M7" s="3"/>
      <c r="N7" s="2"/>
      <c r="O7" s="3"/>
      <c r="P7" s="3"/>
      <c r="Q7" s="3"/>
      <c r="R7" s="2"/>
    </row>
    <row r="8" spans="1:18" ht="30" customHeight="1" x14ac:dyDescent="0.25">
      <c r="A8" s="3"/>
      <c r="B8" s="412" t="s">
        <v>23</v>
      </c>
      <c r="C8" s="27">
        <f>+'1-Budget Input'!C16</f>
        <v>0</v>
      </c>
      <c r="D8" s="26"/>
      <c r="E8" s="4"/>
      <c r="F8" s="3"/>
      <c r="G8" s="3"/>
      <c r="H8" s="3"/>
      <c r="I8" s="2"/>
      <c r="J8" s="3"/>
      <c r="K8" s="3"/>
      <c r="L8" s="3"/>
      <c r="M8" s="2"/>
      <c r="N8" s="3"/>
      <c r="O8" s="3"/>
      <c r="P8" s="3"/>
      <c r="Q8" s="3"/>
      <c r="R8" s="3"/>
    </row>
    <row r="9" spans="1:18" x14ac:dyDescent="0.25">
      <c r="A9" s="3"/>
      <c r="B9" s="2"/>
      <c r="C9" s="3"/>
      <c r="D9" s="3"/>
      <c r="E9" s="4"/>
      <c r="F9" s="3"/>
      <c r="G9" s="3"/>
      <c r="H9" s="3"/>
      <c r="I9" s="3"/>
      <c r="J9" s="3"/>
      <c r="K9" s="3"/>
      <c r="L9" s="3"/>
      <c r="N9" s="86"/>
      <c r="O9" s="3"/>
      <c r="P9" s="3"/>
      <c r="Q9" s="3"/>
      <c r="R9" s="2"/>
    </row>
    <row r="10" spans="1:18" ht="15.75" thickBot="1" x14ac:dyDescent="0.3">
      <c r="A10" s="63"/>
      <c r="B10" s="65"/>
      <c r="C10" s="22"/>
      <c r="D10" s="22"/>
      <c r="E10" s="22"/>
      <c r="F10" s="22"/>
      <c r="G10" s="22"/>
      <c r="H10" s="22"/>
      <c r="I10" s="63"/>
      <c r="J10" s="65"/>
      <c r="K10" s="64"/>
      <c r="L10" s="43"/>
      <c r="M10" s="63"/>
      <c r="N10" s="65"/>
      <c r="O10" s="64"/>
      <c r="P10" s="43"/>
      <c r="Q10" s="63"/>
      <c r="R10" s="65"/>
    </row>
    <row r="11" spans="1:18" ht="27" customHeight="1" x14ac:dyDescent="0.35">
      <c r="A11" s="680">
        <f>+C6</f>
        <v>0</v>
      </c>
      <c r="B11" s="681"/>
      <c r="C11" s="681"/>
      <c r="D11" s="681"/>
      <c r="E11" s="681"/>
      <c r="F11" s="477"/>
      <c r="G11" s="684" t="s">
        <v>194</v>
      </c>
      <c r="H11" s="684"/>
      <c r="I11" s="684"/>
      <c r="J11" s="684"/>
      <c r="K11" s="684"/>
      <c r="L11" s="477"/>
      <c r="M11" s="478"/>
      <c r="N11" s="686" t="s">
        <v>148</v>
      </c>
      <c r="O11" s="676" t="e">
        <f>LOOKUP('Inc 1'!$B$169,'Inc 1'!$B$157:$B$168,'Inc 1'!$A$157:$A$168)</f>
        <v>#N/A</v>
      </c>
      <c r="P11" s="676"/>
      <c r="Q11" s="678">
        <f>+C8</f>
        <v>0</v>
      </c>
      <c r="R11" s="2"/>
    </row>
    <row r="12" spans="1:18" s="214" customFormat="1" ht="23.25" customHeight="1" thickBot="1" x14ac:dyDescent="0.3">
      <c r="A12" s="682"/>
      <c r="B12" s="683"/>
      <c r="C12" s="683"/>
      <c r="D12" s="683"/>
      <c r="E12" s="683"/>
      <c r="F12" s="479"/>
      <c r="G12" s="685"/>
      <c r="H12" s="685"/>
      <c r="I12" s="685"/>
      <c r="J12" s="685"/>
      <c r="K12" s="685"/>
      <c r="L12" s="479"/>
      <c r="M12" s="480"/>
      <c r="N12" s="687"/>
      <c r="O12" s="677"/>
      <c r="P12" s="677"/>
      <c r="Q12" s="679"/>
      <c r="R12" s="212"/>
    </row>
    <row r="13" spans="1:18" x14ac:dyDescent="0.25">
      <c r="A13" s="303"/>
      <c r="B13" s="304"/>
      <c r="C13" s="305"/>
      <c r="D13" s="305"/>
      <c r="E13" s="306"/>
      <c r="F13" s="305"/>
      <c r="G13" s="305"/>
      <c r="H13" s="305"/>
      <c r="I13" s="305"/>
      <c r="J13" s="305"/>
      <c r="K13" s="305"/>
      <c r="L13" s="305"/>
      <c r="M13" s="305"/>
      <c r="N13" s="307"/>
      <c r="O13" s="305"/>
      <c r="P13" s="305"/>
      <c r="Q13" s="308"/>
      <c r="R13" s="2"/>
    </row>
    <row r="14" spans="1:18" x14ac:dyDescent="0.25">
      <c r="A14" s="66"/>
      <c r="B14" s="63"/>
      <c r="C14" s="43"/>
      <c r="D14" s="43"/>
      <c r="E14" s="22"/>
      <c r="F14" s="43"/>
      <c r="G14" s="43"/>
      <c r="H14" s="43"/>
      <c r="I14" s="43"/>
      <c r="J14" s="43"/>
      <c r="K14" s="43"/>
      <c r="L14" s="43"/>
      <c r="M14" s="43"/>
      <c r="N14" s="63"/>
      <c r="O14" s="43"/>
      <c r="P14" s="43"/>
      <c r="Q14" s="67"/>
      <c r="R14" s="2"/>
    </row>
    <row r="15" spans="1:18" x14ac:dyDescent="0.25">
      <c r="A15" s="66"/>
      <c r="B15" s="63"/>
      <c r="C15" s="43"/>
      <c r="D15" s="43"/>
      <c r="E15" s="22"/>
      <c r="F15" s="43"/>
      <c r="G15" s="43"/>
      <c r="H15" s="43"/>
      <c r="I15" s="43"/>
      <c r="J15" s="43"/>
      <c r="K15" s="43"/>
      <c r="L15" s="43"/>
      <c r="M15" s="43"/>
      <c r="N15" s="63"/>
      <c r="O15" s="43"/>
      <c r="P15" s="43"/>
      <c r="Q15" s="67"/>
      <c r="R15" s="2"/>
    </row>
    <row r="16" spans="1:18" x14ac:dyDescent="0.25">
      <c r="A16" s="66"/>
      <c r="B16" s="63"/>
      <c r="C16" s="43"/>
      <c r="D16" s="43"/>
      <c r="E16" s="22"/>
      <c r="F16" s="43"/>
      <c r="G16" s="43"/>
      <c r="H16" s="43"/>
      <c r="I16" s="43"/>
      <c r="J16" s="43"/>
      <c r="K16" s="43"/>
      <c r="L16" s="43"/>
      <c r="M16" s="43"/>
      <c r="N16" s="63"/>
      <c r="O16" s="43"/>
      <c r="P16" s="43"/>
      <c r="Q16" s="67"/>
      <c r="R16" s="2"/>
    </row>
    <row r="17" spans="1:18" x14ac:dyDescent="0.25">
      <c r="A17" s="66"/>
      <c r="B17" s="63"/>
      <c r="C17" s="43"/>
      <c r="D17" s="43"/>
      <c r="E17" s="22"/>
      <c r="F17" s="43"/>
      <c r="G17" s="43"/>
      <c r="H17" s="43"/>
      <c r="I17" s="43"/>
      <c r="J17" s="43"/>
      <c r="K17" s="43"/>
      <c r="L17" s="43"/>
      <c r="M17" s="43"/>
      <c r="N17" s="63"/>
      <c r="O17" s="43"/>
      <c r="P17" s="43"/>
      <c r="Q17" s="67"/>
      <c r="R17" s="2"/>
    </row>
    <row r="18" spans="1:18" x14ac:dyDescent="0.25">
      <c r="A18" s="66"/>
      <c r="B18" s="63"/>
      <c r="C18" s="43"/>
      <c r="D18" s="43"/>
      <c r="E18" s="22"/>
      <c r="F18" s="43"/>
      <c r="G18" s="43"/>
      <c r="H18" s="43"/>
      <c r="I18" s="43"/>
      <c r="J18" s="43"/>
      <c r="K18" s="43"/>
      <c r="L18" s="43"/>
      <c r="M18" s="43"/>
      <c r="N18" s="63"/>
      <c r="O18" s="43"/>
      <c r="P18" s="43"/>
      <c r="Q18" s="67"/>
      <c r="R18" s="2"/>
    </row>
    <row r="19" spans="1:18" x14ac:dyDescent="0.25">
      <c r="A19" s="66"/>
      <c r="B19" s="63"/>
      <c r="C19" s="43"/>
      <c r="D19" s="43"/>
      <c r="E19" s="22"/>
      <c r="F19" s="43"/>
      <c r="G19" s="43"/>
      <c r="H19" s="43"/>
      <c r="I19" s="43"/>
      <c r="J19" s="43"/>
      <c r="K19" s="43"/>
      <c r="L19" s="43"/>
      <c r="M19" s="43"/>
      <c r="N19" s="63"/>
      <c r="O19" s="43"/>
      <c r="P19" s="43"/>
      <c r="Q19" s="67"/>
      <c r="R19" s="2"/>
    </row>
    <row r="20" spans="1:18" x14ac:dyDescent="0.25">
      <c r="A20" s="66"/>
      <c r="B20" s="63"/>
      <c r="C20" s="43"/>
      <c r="D20" s="43"/>
      <c r="E20" s="22"/>
      <c r="F20" s="43"/>
      <c r="G20" s="43"/>
      <c r="H20" s="43"/>
      <c r="I20" s="43"/>
      <c r="J20" s="43"/>
      <c r="K20" s="43"/>
      <c r="L20" s="43"/>
      <c r="M20" s="43"/>
      <c r="N20" s="63"/>
      <c r="O20" s="43"/>
      <c r="P20" s="43"/>
      <c r="Q20" s="67"/>
      <c r="R20" s="2"/>
    </row>
    <row r="21" spans="1:18" x14ac:dyDescent="0.25">
      <c r="A21" s="66"/>
      <c r="B21" s="63"/>
      <c r="C21" s="43"/>
      <c r="D21" s="43"/>
      <c r="E21" s="22"/>
      <c r="F21" s="43"/>
      <c r="G21" s="43"/>
      <c r="H21" s="43"/>
      <c r="I21" s="43"/>
      <c r="J21" s="43"/>
      <c r="K21" s="43"/>
      <c r="L21" s="43"/>
      <c r="M21" s="43"/>
      <c r="N21" s="63"/>
      <c r="O21" s="43"/>
      <c r="P21" s="43"/>
      <c r="Q21" s="67"/>
      <c r="R21" s="2"/>
    </row>
    <row r="22" spans="1:18" x14ac:dyDescent="0.25">
      <c r="A22" s="66"/>
      <c r="B22" s="63"/>
      <c r="C22" s="43"/>
      <c r="D22" s="43"/>
      <c r="E22" s="22"/>
      <c r="F22" s="43"/>
      <c r="G22" s="43"/>
      <c r="H22" s="43"/>
      <c r="I22" s="43"/>
      <c r="J22" s="43"/>
      <c r="K22" s="43"/>
      <c r="L22" s="43"/>
      <c r="M22" s="43"/>
      <c r="N22" s="63"/>
      <c r="O22" s="43"/>
      <c r="P22" s="43"/>
      <c r="Q22" s="67"/>
      <c r="R22" s="2"/>
    </row>
    <row r="23" spans="1:18" x14ac:dyDescent="0.25">
      <c r="A23" s="66"/>
      <c r="B23" s="63"/>
      <c r="C23" s="43"/>
      <c r="D23" s="43"/>
      <c r="E23" s="22"/>
      <c r="F23" s="43"/>
      <c r="G23" s="43"/>
      <c r="H23" s="43"/>
      <c r="I23" s="43"/>
      <c r="J23" s="43"/>
      <c r="K23" s="43"/>
      <c r="L23" s="43"/>
      <c r="M23" s="43"/>
      <c r="N23" s="63"/>
      <c r="O23" s="43"/>
      <c r="P23" s="43"/>
      <c r="Q23" s="67"/>
      <c r="R23" s="2"/>
    </row>
    <row r="24" spans="1:18" x14ac:dyDescent="0.25">
      <c r="A24" s="66"/>
      <c r="B24" s="63"/>
      <c r="C24" s="43"/>
      <c r="D24" s="43"/>
      <c r="E24" s="22"/>
      <c r="F24" s="43"/>
      <c r="G24" s="43"/>
      <c r="H24" s="43"/>
      <c r="I24" s="43"/>
      <c r="J24" s="43"/>
      <c r="K24" s="43"/>
      <c r="L24" s="43"/>
      <c r="M24" s="43"/>
      <c r="N24" s="63"/>
      <c r="O24" s="43"/>
      <c r="P24" s="43"/>
      <c r="Q24" s="67"/>
      <c r="R24" s="2"/>
    </row>
    <row r="25" spans="1:18" x14ac:dyDescent="0.25">
      <c r="A25" s="66"/>
      <c r="B25" s="63"/>
      <c r="C25" s="43"/>
      <c r="D25" s="43"/>
      <c r="E25" s="22"/>
      <c r="F25" s="43"/>
      <c r="G25" s="43"/>
      <c r="H25" s="43"/>
      <c r="I25" s="43"/>
      <c r="J25" s="43"/>
      <c r="K25" s="43"/>
      <c r="L25" s="43"/>
      <c r="M25" s="43"/>
      <c r="N25" s="63"/>
      <c r="O25" s="43"/>
      <c r="P25" s="43"/>
      <c r="Q25" s="67"/>
      <c r="R25" s="2"/>
    </row>
    <row r="26" spans="1:18" x14ac:dyDescent="0.25">
      <c r="A26" s="66"/>
      <c r="B26" s="63"/>
      <c r="C26" s="43"/>
      <c r="D26" s="43"/>
      <c r="E26" s="22"/>
      <c r="F26" s="43"/>
      <c r="G26" s="43"/>
      <c r="H26" s="43"/>
      <c r="I26" s="43"/>
      <c r="J26" s="43"/>
      <c r="K26" s="43"/>
      <c r="L26" s="43"/>
      <c r="M26" s="43"/>
      <c r="N26" s="63"/>
      <c r="O26" s="43"/>
      <c r="P26" s="43"/>
      <c r="Q26" s="67"/>
      <c r="R26" s="2"/>
    </row>
    <row r="27" spans="1:18" x14ac:dyDescent="0.25">
      <c r="A27" s="66"/>
      <c r="B27" s="63"/>
      <c r="C27" s="43"/>
      <c r="D27" s="43"/>
      <c r="E27" s="22"/>
      <c r="F27" s="43"/>
      <c r="G27" s="43"/>
      <c r="H27" s="43"/>
      <c r="I27" s="43"/>
      <c r="J27" s="43"/>
      <c r="K27" s="43"/>
      <c r="L27" s="43"/>
      <c r="M27" s="43"/>
      <c r="N27" s="63"/>
      <c r="O27" s="43"/>
      <c r="P27" s="43"/>
      <c r="Q27" s="67"/>
      <c r="R27" s="2"/>
    </row>
    <row r="28" spans="1:18" x14ac:dyDescent="0.25">
      <c r="A28" s="66"/>
      <c r="B28" s="63"/>
      <c r="C28" s="43"/>
      <c r="D28" s="43"/>
      <c r="E28" s="22"/>
      <c r="F28" s="43"/>
      <c r="G28" s="43"/>
      <c r="H28" s="43"/>
      <c r="I28" s="43"/>
      <c r="J28" s="43"/>
      <c r="K28" s="43"/>
      <c r="L28" s="43"/>
      <c r="M28" s="43"/>
      <c r="N28" s="63"/>
      <c r="O28" s="43"/>
      <c r="P28" s="43"/>
      <c r="Q28" s="67"/>
      <c r="R28" s="2"/>
    </row>
    <row r="29" spans="1:18" x14ac:dyDescent="0.25">
      <c r="A29" s="66"/>
      <c r="B29" s="63"/>
      <c r="C29" s="43"/>
      <c r="D29" s="43"/>
      <c r="E29" s="22"/>
      <c r="F29" s="43"/>
      <c r="G29" s="43"/>
      <c r="H29" s="43"/>
      <c r="I29" s="43"/>
      <c r="J29" s="43"/>
      <c r="K29" s="43"/>
      <c r="L29" s="43"/>
      <c r="M29" s="43"/>
      <c r="N29" s="63"/>
      <c r="O29" s="43"/>
      <c r="P29" s="43"/>
      <c r="Q29" s="67"/>
      <c r="R29" s="2"/>
    </row>
    <row r="30" spans="1:18" x14ac:dyDescent="0.25">
      <c r="A30" s="66"/>
      <c r="B30" s="63"/>
      <c r="C30" s="43"/>
      <c r="D30" s="43"/>
      <c r="E30" s="22"/>
      <c r="F30" s="43"/>
      <c r="G30" s="43"/>
      <c r="H30" s="43"/>
      <c r="I30" s="43"/>
      <c r="J30" s="43"/>
      <c r="K30" s="43"/>
      <c r="L30" s="43"/>
      <c r="M30" s="43"/>
      <c r="N30" s="63"/>
      <c r="O30" s="43"/>
      <c r="P30" s="43"/>
      <c r="Q30" s="67"/>
      <c r="R30" s="2"/>
    </row>
    <row r="31" spans="1:18" x14ac:dyDescent="0.25">
      <c r="A31" s="66"/>
      <c r="B31" s="63"/>
      <c r="C31" s="43"/>
      <c r="D31" s="43"/>
      <c r="E31" s="22"/>
      <c r="F31" s="43"/>
      <c r="G31" s="43"/>
      <c r="H31" s="43"/>
      <c r="I31" s="43"/>
      <c r="J31" s="43"/>
      <c r="K31" s="43"/>
      <c r="L31" s="43"/>
      <c r="M31" s="43"/>
      <c r="N31" s="63"/>
      <c r="O31" s="43"/>
      <c r="P31" s="43"/>
      <c r="Q31" s="67"/>
      <c r="R31" s="2"/>
    </row>
    <row r="32" spans="1:18" x14ac:dyDescent="0.25">
      <c r="A32" s="66"/>
      <c r="B32" s="63"/>
      <c r="C32" s="43"/>
      <c r="D32" s="43"/>
      <c r="E32" s="22"/>
      <c r="F32" s="43"/>
      <c r="G32" s="43"/>
      <c r="H32" s="43"/>
      <c r="I32" s="43"/>
      <c r="J32" s="43"/>
      <c r="K32" s="43"/>
      <c r="L32" s="43"/>
      <c r="M32" s="43"/>
      <c r="N32" s="63"/>
      <c r="O32" s="43"/>
      <c r="P32" s="43"/>
      <c r="Q32" s="67"/>
      <c r="R32" s="2"/>
    </row>
    <row r="33" spans="1:18" x14ac:dyDescent="0.25">
      <c r="A33" s="66"/>
      <c r="B33" s="63"/>
      <c r="C33" s="43"/>
      <c r="D33" s="43"/>
      <c r="E33" s="22"/>
      <c r="F33" s="43"/>
      <c r="G33" s="43"/>
      <c r="H33" s="43"/>
      <c r="I33" s="43"/>
      <c r="J33" s="43"/>
      <c r="K33" s="43"/>
      <c r="L33" s="43"/>
      <c r="M33" s="43"/>
      <c r="N33" s="63"/>
      <c r="O33" s="43"/>
      <c r="P33" s="43"/>
      <c r="Q33" s="67"/>
      <c r="R33" s="2"/>
    </row>
    <row r="34" spans="1:18" x14ac:dyDescent="0.25">
      <c r="A34" s="66"/>
      <c r="B34" s="63"/>
      <c r="C34" s="43"/>
      <c r="D34" s="43"/>
      <c r="E34" s="22"/>
      <c r="F34" s="43"/>
      <c r="G34" s="43"/>
      <c r="H34" s="43"/>
      <c r="I34" s="43"/>
      <c r="J34" s="43"/>
      <c r="K34" s="43"/>
      <c r="L34" s="43"/>
      <c r="M34" s="43"/>
      <c r="N34" s="63"/>
      <c r="O34" s="43"/>
      <c r="P34" s="43"/>
      <c r="Q34" s="67"/>
      <c r="R34" s="2"/>
    </row>
    <row r="35" spans="1:18" x14ac:dyDescent="0.25">
      <c r="A35" s="66"/>
      <c r="B35" s="63"/>
      <c r="C35" s="43"/>
      <c r="D35" s="43"/>
      <c r="E35" s="22"/>
      <c r="F35" s="43"/>
      <c r="G35" s="43"/>
      <c r="H35" s="43"/>
      <c r="I35" s="43"/>
      <c r="J35" s="43"/>
      <c r="K35" s="43"/>
      <c r="L35" s="43"/>
      <c r="M35" s="43"/>
      <c r="N35" s="63"/>
      <c r="O35" s="43"/>
      <c r="P35" s="43"/>
      <c r="Q35" s="67"/>
      <c r="R35" s="2"/>
    </row>
    <row r="36" spans="1:18" x14ac:dyDescent="0.25">
      <c r="A36" s="66"/>
      <c r="B36" s="63"/>
      <c r="C36" s="43"/>
      <c r="D36" s="43"/>
      <c r="E36" s="22"/>
      <c r="F36" s="43"/>
      <c r="G36" s="43"/>
      <c r="H36" s="43"/>
      <c r="I36" s="43"/>
      <c r="J36" s="43"/>
      <c r="K36" s="43"/>
      <c r="L36" s="43"/>
      <c r="M36" s="43"/>
      <c r="N36" s="63"/>
      <c r="O36" s="43"/>
      <c r="P36" s="43"/>
      <c r="Q36" s="67"/>
      <c r="R36" s="2"/>
    </row>
    <row r="37" spans="1:18" x14ac:dyDescent="0.25">
      <c r="A37" s="66"/>
      <c r="B37" s="63"/>
      <c r="C37" s="43"/>
      <c r="D37" s="43"/>
      <c r="E37" s="22"/>
      <c r="F37" s="43"/>
      <c r="G37" s="43"/>
      <c r="H37" s="43"/>
      <c r="I37" s="43"/>
      <c r="J37" s="43"/>
      <c r="K37" s="43"/>
      <c r="L37" s="43"/>
      <c r="M37" s="43"/>
      <c r="N37" s="63"/>
      <c r="O37" s="43"/>
      <c r="P37" s="43"/>
      <c r="Q37" s="67"/>
      <c r="R37" s="2"/>
    </row>
    <row r="38" spans="1:18" x14ac:dyDescent="0.25">
      <c r="A38" s="66"/>
      <c r="B38" s="63"/>
      <c r="C38" s="43"/>
      <c r="D38" s="43"/>
      <c r="E38" s="22"/>
      <c r="F38" s="43"/>
      <c r="G38" s="43"/>
      <c r="H38" s="43"/>
      <c r="I38" s="43"/>
      <c r="J38" s="43"/>
      <c r="K38" s="43"/>
      <c r="L38" s="43"/>
      <c r="M38" s="43"/>
      <c r="N38" s="63"/>
      <c r="O38" s="43"/>
      <c r="P38" s="43"/>
      <c r="Q38" s="67"/>
      <c r="R38" s="2"/>
    </row>
    <row r="39" spans="1:18" x14ac:dyDescent="0.25">
      <c r="A39" s="66"/>
      <c r="B39" s="63"/>
      <c r="C39" s="43"/>
      <c r="D39" s="43"/>
      <c r="E39" s="22"/>
      <c r="F39" s="43"/>
      <c r="G39" s="43"/>
      <c r="H39" s="43"/>
      <c r="I39" s="43"/>
      <c r="J39" s="43"/>
      <c r="K39" s="43"/>
      <c r="L39" s="43"/>
      <c r="M39" s="43"/>
      <c r="N39" s="63"/>
      <c r="O39" s="43"/>
      <c r="P39" s="43"/>
      <c r="Q39" s="67"/>
      <c r="R39" s="2"/>
    </row>
    <row r="40" spans="1:18" x14ac:dyDescent="0.25">
      <c r="A40" s="66"/>
      <c r="B40" s="63"/>
      <c r="C40" s="43"/>
      <c r="D40" s="43"/>
      <c r="E40" s="22"/>
      <c r="F40" s="43"/>
      <c r="G40" s="43"/>
      <c r="H40" s="43"/>
      <c r="I40" s="43"/>
      <c r="J40" s="43"/>
      <c r="K40" s="43"/>
      <c r="L40" s="43"/>
      <c r="M40" s="43"/>
      <c r="N40" s="63"/>
      <c r="O40" s="43"/>
      <c r="P40" s="43"/>
      <c r="Q40" s="67"/>
      <c r="R40" s="2"/>
    </row>
    <row r="41" spans="1:18" x14ac:dyDescent="0.25">
      <c r="A41" s="66"/>
      <c r="B41" s="63"/>
      <c r="C41" s="43"/>
      <c r="D41" s="43"/>
      <c r="E41" s="22"/>
      <c r="F41" s="43"/>
      <c r="G41" s="43"/>
      <c r="H41" s="43"/>
      <c r="I41" s="43"/>
      <c r="J41" s="43"/>
      <c r="K41" s="43"/>
      <c r="L41" s="43"/>
      <c r="M41" s="43"/>
      <c r="N41" s="63"/>
      <c r="O41" s="43"/>
      <c r="P41" s="43"/>
      <c r="Q41" s="67"/>
      <c r="R41" s="2"/>
    </row>
    <row r="42" spans="1:18" x14ac:dyDescent="0.25">
      <c r="A42" s="66"/>
      <c r="B42" s="63"/>
      <c r="C42" s="43"/>
      <c r="D42" s="43"/>
      <c r="E42" s="22"/>
      <c r="F42" s="43"/>
      <c r="G42" s="43"/>
      <c r="H42" s="43"/>
      <c r="I42" s="43"/>
      <c r="J42" s="43"/>
      <c r="K42" s="43"/>
      <c r="L42" s="43"/>
      <c r="M42" s="43"/>
      <c r="N42" s="63"/>
      <c r="O42" s="43"/>
      <c r="P42" s="43"/>
      <c r="Q42" s="67"/>
      <c r="R42" s="2"/>
    </row>
    <row r="43" spans="1:18" x14ac:dyDescent="0.25">
      <c r="A43" s="66"/>
      <c r="B43" s="63"/>
      <c r="C43" s="43"/>
      <c r="D43" s="43"/>
      <c r="E43" s="22"/>
      <c r="F43" s="43"/>
      <c r="G43" s="43"/>
      <c r="H43" s="43"/>
      <c r="I43" s="43"/>
      <c r="J43" s="43"/>
      <c r="K43" s="43"/>
      <c r="L43" s="43"/>
      <c r="M43" s="43"/>
      <c r="N43" s="63"/>
      <c r="O43" s="43"/>
      <c r="P43" s="43"/>
      <c r="Q43" s="67"/>
      <c r="R43" s="2"/>
    </row>
    <row r="44" spans="1:18" x14ac:dyDescent="0.25">
      <c r="A44" s="66"/>
      <c r="B44" s="63"/>
      <c r="C44" s="43"/>
      <c r="D44" s="43"/>
      <c r="E44" s="22"/>
      <c r="F44" s="43"/>
      <c r="G44" s="43"/>
      <c r="H44" s="43"/>
      <c r="I44" s="43"/>
      <c r="J44" s="43"/>
      <c r="K44" s="43"/>
      <c r="L44" s="43"/>
      <c r="M44" s="43"/>
      <c r="N44" s="63"/>
      <c r="O44" s="43"/>
      <c r="P44" s="43"/>
      <c r="Q44" s="67"/>
      <c r="R44" s="2"/>
    </row>
    <row r="45" spans="1:18" x14ac:dyDescent="0.25">
      <c r="A45" s="66"/>
      <c r="B45" s="63"/>
      <c r="C45" s="43"/>
      <c r="D45" s="43"/>
      <c r="E45" s="22"/>
      <c r="F45" s="43"/>
      <c r="G45" s="43"/>
      <c r="H45" s="43"/>
      <c r="I45" s="43"/>
      <c r="J45" s="43"/>
      <c r="K45" s="43"/>
      <c r="L45" s="43"/>
      <c r="M45" s="43"/>
      <c r="N45" s="63"/>
      <c r="O45" s="43"/>
      <c r="P45" s="43"/>
      <c r="Q45" s="67"/>
      <c r="R45" s="2"/>
    </row>
    <row r="46" spans="1:18" x14ac:dyDescent="0.25">
      <c r="A46" s="66"/>
      <c r="B46" s="63"/>
      <c r="C46" s="43"/>
      <c r="D46" s="43"/>
      <c r="E46" s="22"/>
      <c r="F46" s="43"/>
      <c r="G46" s="43"/>
      <c r="H46" s="43"/>
      <c r="I46" s="43"/>
      <c r="J46" s="43"/>
      <c r="K46" s="43"/>
      <c r="L46" s="43"/>
      <c r="M46" s="43"/>
      <c r="N46" s="63"/>
      <c r="O46" s="43"/>
      <c r="P46" s="43"/>
      <c r="Q46" s="67"/>
      <c r="R46" s="2"/>
    </row>
    <row r="47" spans="1:18" x14ac:dyDescent="0.25">
      <c r="A47" s="66"/>
      <c r="B47" s="63"/>
      <c r="C47" s="43"/>
      <c r="D47" s="43"/>
      <c r="E47" s="22"/>
      <c r="F47" s="43"/>
      <c r="G47" s="43"/>
      <c r="H47" s="43"/>
      <c r="I47" s="43"/>
      <c r="J47" s="43"/>
      <c r="K47" s="43"/>
      <c r="L47" s="43"/>
      <c r="M47" s="43"/>
      <c r="N47" s="63"/>
      <c r="O47" s="43"/>
      <c r="P47" s="43"/>
      <c r="Q47" s="67"/>
      <c r="R47" s="2"/>
    </row>
    <row r="48" spans="1:18" x14ac:dyDescent="0.25">
      <c r="A48" s="66"/>
      <c r="B48" s="63"/>
      <c r="C48" s="43"/>
      <c r="D48" s="43"/>
      <c r="E48" s="22"/>
      <c r="F48" s="43"/>
      <c r="G48" s="43"/>
      <c r="H48" s="43"/>
      <c r="I48" s="43"/>
      <c r="J48" s="43"/>
      <c r="K48" s="43"/>
      <c r="L48" s="43"/>
      <c r="M48" s="43"/>
      <c r="N48" s="63"/>
      <c r="O48" s="43"/>
      <c r="P48" s="43"/>
      <c r="Q48" s="67"/>
      <c r="R48" s="2"/>
    </row>
    <row r="49" spans="1:18" x14ac:dyDescent="0.25">
      <c r="A49" s="66"/>
      <c r="B49" s="63"/>
      <c r="C49" s="43"/>
      <c r="D49" s="43"/>
      <c r="E49" s="22"/>
      <c r="F49" s="43"/>
      <c r="G49" s="43"/>
      <c r="H49" s="43"/>
      <c r="I49" s="43"/>
      <c r="J49" s="43"/>
      <c r="K49" s="43"/>
      <c r="L49" s="43"/>
      <c r="M49" s="43"/>
      <c r="N49" s="63"/>
      <c r="O49" s="43"/>
      <c r="P49" s="43"/>
      <c r="Q49" s="67"/>
      <c r="R49" s="2"/>
    </row>
    <row r="50" spans="1:18" x14ac:dyDescent="0.25">
      <c r="A50" s="66"/>
      <c r="B50" s="63"/>
      <c r="C50" s="43"/>
      <c r="D50" s="43"/>
      <c r="E50" s="22"/>
      <c r="F50" s="43"/>
      <c r="G50" s="43"/>
      <c r="H50" s="43"/>
      <c r="I50" s="43"/>
      <c r="J50" s="43"/>
      <c r="K50" s="43"/>
      <c r="L50" s="43"/>
      <c r="M50" s="43"/>
      <c r="N50" s="63"/>
      <c r="O50" s="43"/>
      <c r="P50" s="43"/>
      <c r="Q50" s="67"/>
      <c r="R50" s="2"/>
    </row>
    <row r="51" spans="1:18" x14ac:dyDescent="0.25">
      <c r="A51" s="66"/>
      <c r="B51" s="63"/>
      <c r="C51" s="43"/>
      <c r="D51" s="43"/>
      <c r="E51" s="22"/>
      <c r="F51" s="43"/>
      <c r="G51" s="43"/>
      <c r="H51" s="43"/>
      <c r="I51" s="43"/>
      <c r="J51" s="43"/>
      <c r="K51" s="43"/>
      <c r="L51" s="43"/>
      <c r="M51" s="43"/>
      <c r="N51" s="63"/>
      <c r="O51" s="43"/>
      <c r="P51" s="43"/>
      <c r="Q51" s="67"/>
      <c r="R51" s="2"/>
    </row>
    <row r="52" spans="1:18" x14ac:dyDescent="0.25">
      <c r="A52" s="66"/>
      <c r="B52" s="63"/>
      <c r="C52" s="43"/>
      <c r="D52" s="43"/>
      <c r="E52" s="22"/>
      <c r="F52" s="43"/>
      <c r="G52" s="43"/>
      <c r="H52" s="43"/>
      <c r="I52" s="43"/>
      <c r="J52" s="43"/>
      <c r="K52" s="43"/>
      <c r="L52" s="43"/>
      <c r="M52" s="43"/>
      <c r="N52" s="63"/>
      <c r="O52" s="43"/>
      <c r="P52" s="43"/>
      <c r="Q52" s="67"/>
      <c r="R52" s="2"/>
    </row>
    <row r="53" spans="1:18" x14ac:dyDescent="0.25">
      <c r="A53" s="66"/>
      <c r="B53" s="63"/>
      <c r="C53" s="43"/>
      <c r="D53" s="43"/>
      <c r="E53" s="22"/>
      <c r="F53" s="43"/>
      <c r="G53" s="43"/>
      <c r="H53" s="43"/>
      <c r="I53" s="43"/>
      <c r="J53" s="43"/>
      <c r="K53" s="43"/>
      <c r="L53" s="43"/>
      <c r="M53" s="43"/>
      <c r="N53" s="63"/>
      <c r="O53" s="43"/>
      <c r="P53" s="43"/>
      <c r="Q53" s="67"/>
      <c r="R53" s="2"/>
    </row>
    <row r="54" spans="1:18" x14ac:dyDescent="0.25">
      <c r="A54" s="66"/>
      <c r="B54" s="63"/>
      <c r="C54" s="43"/>
      <c r="D54" s="43"/>
      <c r="E54" s="22"/>
      <c r="F54" s="43"/>
      <c r="G54" s="43"/>
      <c r="H54" s="43"/>
      <c r="I54" s="43"/>
      <c r="J54" s="43"/>
      <c r="K54" s="43"/>
      <c r="L54" s="43"/>
      <c r="M54" s="43"/>
      <c r="N54" s="63"/>
      <c r="O54" s="43"/>
      <c r="P54" s="43"/>
      <c r="Q54" s="67"/>
      <c r="R54" s="2"/>
    </row>
    <row r="55" spans="1:18" x14ac:dyDescent="0.25">
      <c r="A55" s="66"/>
      <c r="B55" s="63"/>
      <c r="C55" s="43"/>
      <c r="D55" s="43"/>
      <c r="E55" s="22"/>
      <c r="F55" s="43"/>
      <c r="G55" s="43"/>
      <c r="H55" s="43"/>
      <c r="I55" s="43"/>
      <c r="J55" s="43"/>
      <c r="K55" s="43"/>
      <c r="L55" s="43"/>
      <c r="M55" s="43"/>
      <c r="N55" s="63"/>
      <c r="O55" s="43"/>
      <c r="P55" s="43"/>
      <c r="Q55" s="67"/>
      <c r="R55" s="2"/>
    </row>
    <row r="56" spans="1:18" x14ac:dyDescent="0.25">
      <c r="A56" s="66"/>
      <c r="B56" s="63"/>
      <c r="C56" s="43"/>
      <c r="D56" s="43"/>
      <c r="E56" s="22"/>
      <c r="F56" s="43"/>
      <c r="G56" s="43"/>
      <c r="H56" s="43"/>
      <c r="I56" s="43"/>
      <c r="J56" s="43"/>
      <c r="K56" s="43"/>
      <c r="L56" s="43"/>
      <c r="M56" s="43"/>
      <c r="N56" s="63"/>
      <c r="O56" s="43"/>
      <c r="P56" s="43"/>
      <c r="Q56" s="67"/>
      <c r="R56" s="2"/>
    </row>
    <row r="57" spans="1:18" x14ac:dyDescent="0.25">
      <c r="A57" s="66"/>
      <c r="B57" s="63"/>
      <c r="C57" s="43"/>
      <c r="D57" s="43"/>
      <c r="E57" s="22"/>
      <c r="F57" s="43"/>
      <c r="G57" s="43"/>
      <c r="H57" s="43"/>
      <c r="I57" s="43"/>
      <c r="J57" s="43"/>
      <c r="K57" s="43"/>
      <c r="L57" s="43"/>
      <c r="M57" s="43"/>
      <c r="N57" s="63"/>
      <c r="O57" s="43"/>
      <c r="P57" s="43"/>
      <c r="Q57" s="67"/>
      <c r="R57" s="2"/>
    </row>
    <row r="58" spans="1:18" x14ac:dyDescent="0.25">
      <c r="A58" s="66"/>
      <c r="B58" s="63"/>
      <c r="C58" s="43"/>
      <c r="D58" s="43"/>
      <c r="E58" s="22"/>
      <c r="F58" s="43"/>
      <c r="G58" s="43"/>
      <c r="H58" s="43"/>
      <c r="I58" s="43"/>
      <c r="J58" s="43"/>
      <c r="K58" s="43"/>
      <c r="L58" s="43"/>
      <c r="M58" s="43"/>
      <c r="N58" s="63"/>
      <c r="O58" s="43"/>
      <c r="P58" s="43"/>
      <c r="Q58" s="67"/>
      <c r="R58" s="2"/>
    </row>
    <row r="59" spans="1:18" x14ac:dyDescent="0.25">
      <c r="A59" s="66"/>
      <c r="B59" s="63"/>
      <c r="C59" s="43"/>
      <c r="D59" s="43"/>
      <c r="E59" s="22"/>
      <c r="F59" s="43"/>
      <c r="G59" s="43"/>
      <c r="H59" s="43"/>
      <c r="I59" s="43"/>
      <c r="J59" s="43"/>
      <c r="K59" s="43"/>
      <c r="L59" s="43"/>
      <c r="M59" s="43"/>
      <c r="N59" s="63"/>
      <c r="O59" s="43"/>
      <c r="P59" s="43"/>
      <c r="Q59" s="67"/>
      <c r="R59" s="2"/>
    </row>
    <row r="60" spans="1:18" x14ac:dyDescent="0.25">
      <c r="A60" s="66"/>
      <c r="B60" s="63"/>
      <c r="C60" s="43"/>
      <c r="D60" s="43"/>
      <c r="E60" s="22"/>
      <c r="F60" s="43"/>
      <c r="G60" s="43"/>
      <c r="H60" s="43"/>
      <c r="I60" s="43"/>
      <c r="J60" s="43"/>
      <c r="K60" s="43"/>
      <c r="L60" s="43"/>
      <c r="M60" s="43"/>
      <c r="N60" s="63"/>
      <c r="O60" s="43"/>
      <c r="P60" s="43"/>
      <c r="Q60" s="67"/>
      <c r="R60" s="2"/>
    </row>
    <row r="61" spans="1:18" x14ac:dyDescent="0.25">
      <c r="A61" s="66"/>
      <c r="B61" s="63"/>
      <c r="C61" s="43"/>
      <c r="D61" s="43"/>
      <c r="E61" s="22"/>
      <c r="F61" s="43"/>
      <c r="G61" s="43"/>
      <c r="H61" s="43"/>
      <c r="I61" s="43"/>
      <c r="J61" s="43"/>
      <c r="K61" s="43"/>
      <c r="L61" s="43"/>
      <c r="M61" s="43"/>
      <c r="N61" s="63"/>
      <c r="O61" s="43"/>
      <c r="P61" s="43"/>
      <c r="Q61" s="67"/>
      <c r="R61" s="2"/>
    </row>
    <row r="62" spans="1:18" x14ac:dyDescent="0.25">
      <c r="A62" s="66"/>
      <c r="B62" s="63"/>
      <c r="C62" s="43"/>
      <c r="D62" s="43"/>
      <c r="E62" s="22"/>
      <c r="F62" s="43"/>
      <c r="G62" s="43"/>
      <c r="H62" s="43"/>
      <c r="I62" s="43"/>
      <c r="J62" s="43"/>
      <c r="K62" s="43"/>
      <c r="L62" s="43"/>
      <c r="M62" s="43"/>
      <c r="N62" s="63"/>
      <c r="O62" s="43"/>
      <c r="P62" s="43"/>
      <c r="Q62" s="67"/>
      <c r="R62" s="2"/>
    </row>
    <row r="63" spans="1:18" x14ac:dyDescent="0.25">
      <c r="A63" s="66"/>
      <c r="B63" s="63"/>
      <c r="C63" s="43"/>
      <c r="D63" s="43"/>
      <c r="E63" s="22"/>
      <c r="F63" s="43"/>
      <c r="G63" s="43"/>
      <c r="H63" s="43"/>
      <c r="I63" s="43"/>
      <c r="J63" s="43"/>
      <c r="K63" s="43"/>
      <c r="L63" s="43"/>
      <c r="M63" s="43"/>
      <c r="N63" s="63"/>
      <c r="O63" s="43"/>
      <c r="P63" s="43"/>
      <c r="Q63" s="67"/>
      <c r="R63" s="2"/>
    </row>
    <row r="64" spans="1:18" x14ac:dyDescent="0.25">
      <c r="A64" s="66"/>
      <c r="B64" s="63"/>
      <c r="C64" s="43"/>
      <c r="D64" s="43"/>
      <c r="E64" s="22"/>
      <c r="F64" s="43"/>
      <c r="G64" s="43"/>
      <c r="H64" s="43"/>
      <c r="I64" s="43"/>
      <c r="J64" s="43"/>
      <c r="K64" s="43"/>
      <c r="L64" s="43"/>
      <c r="M64" s="43"/>
      <c r="N64" s="63"/>
      <c r="O64" s="43"/>
      <c r="P64" s="43"/>
      <c r="Q64" s="67"/>
      <c r="R64" s="2"/>
    </row>
    <row r="65" spans="1:18" x14ac:dyDescent="0.25">
      <c r="A65" s="66"/>
      <c r="B65" s="63"/>
      <c r="C65" s="43"/>
      <c r="D65" s="43"/>
      <c r="E65" s="22"/>
      <c r="F65" s="43"/>
      <c r="G65" s="43"/>
      <c r="H65" s="43"/>
      <c r="I65" s="43"/>
      <c r="J65" s="43"/>
      <c r="K65" s="43"/>
      <c r="L65" s="43"/>
      <c r="M65" s="43"/>
      <c r="N65" s="63"/>
      <c r="O65" s="43"/>
      <c r="P65" s="43"/>
      <c r="Q65" s="67"/>
      <c r="R65" s="2"/>
    </row>
    <row r="66" spans="1:18" x14ac:dyDescent="0.25">
      <c r="A66" s="66"/>
      <c r="B66" s="63"/>
      <c r="C66" s="43"/>
      <c r="D66" s="43"/>
      <c r="E66" s="22"/>
      <c r="F66" s="43"/>
      <c r="G66" s="43"/>
      <c r="H66" s="43"/>
      <c r="I66" s="43"/>
      <c r="J66" s="43"/>
      <c r="K66" s="43"/>
      <c r="L66" s="43"/>
      <c r="M66" s="43"/>
      <c r="N66" s="63"/>
      <c r="O66" s="43"/>
      <c r="P66" s="43"/>
      <c r="Q66" s="67"/>
      <c r="R66" s="2"/>
    </row>
    <row r="67" spans="1:18" x14ac:dyDescent="0.25">
      <c r="A67" s="66"/>
      <c r="B67" s="63"/>
      <c r="C67" s="43"/>
      <c r="D67" s="43"/>
      <c r="E67" s="22"/>
      <c r="F67" s="43"/>
      <c r="G67" s="43"/>
      <c r="H67" s="43"/>
      <c r="I67" s="43"/>
      <c r="J67" s="43"/>
      <c r="K67" s="43"/>
      <c r="L67" s="43"/>
      <c r="M67" s="43"/>
      <c r="N67" s="63"/>
      <c r="O67" s="43"/>
      <c r="P67" s="43"/>
      <c r="Q67" s="67"/>
      <c r="R67" s="2"/>
    </row>
    <row r="68" spans="1:18" x14ac:dyDescent="0.25">
      <c r="A68" s="66"/>
      <c r="B68" s="63"/>
      <c r="C68" s="43"/>
      <c r="D68" s="43"/>
      <c r="E68" s="22"/>
      <c r="F68" s="43"/>
      <c r="G68" s="43"/>
      <c r="H68" s="43"/>
      <c r="I68" s="43"/>
      <c r="J68" s="43"/>
      <c r="K68" s="43"/>
      <c r="L68" s="43"/>
      <c r="M68" s="43"/>
      <c r="N68" s="63"/>
      <c r="O68" s="43"/>
      <c r="P68" s="43"/>
      <c r="Q68" s="67"/>
      <c r="R68" s="2"/>
    </row>
    <row r="69" spans="1:18" x14ac:dyDescent="0.25">
      <c r="A69" s="66"/>
      <c r="B69" s="63"/>
      <c r="C69" s="43"/>
      <c r="D69" s="43"/>
      <c r="E69" s="22"/>
      <c r="F69" s="43"/>
      <c r="G69" s="43"/>
      <c r="H69" s="43"/>
      <c r="I69" s="43"/>
      <c r="J69" s="43"/>
      <c r="K69" s="43"/>
      <c r="L69" s="43"/>
      <c r="M69" s="43"/>
      <c r="N69" s="63"/>
      <c r="O69" s="43"/>
      <c r="P69" s="43"/>
      <c r="Q69" s="67"/>
      <c r="R69" s="2"/>
    </row>
    <row r="70" spans="1:18" ht="17.25" customHeight="1" x14ac:dyDescent="0.25">
      <c r="A70" s="66"/>
      <c r="B70" s="63"/>
      <c r="C70" s="43"/>
      <c r="D70" s="43"/>
      <c r="E70" s="22"/>
      <c r="F70" s="43"/>
      <c r="G70" s="43"/>
      <c r="H70" s="43"/>
      <c r="I70" s="43"/>
      <c r="J70" s="43"/>
      <c r="K70" s="43"/>
      <c r="L70" s="43"/>
      <c r="M70" s="43"/>
      <c r="N70" s="63"/>
      <c r="O70" s="43"/>
      <c r="P70" s="43"/>
      <c r="Q70" s="67"/>
      <c r="R70" s="2"/>
    </row>
    <row r="71" spans="1:18" ht="17.25" customHeight="1" x14ac:dyDescent="0.25">
      <c r="A71" s="66"/>
      <c r="B71" s="63"/>
      <c r="C71" s="43"/>
      <c r="D71" s="43"/>
      <c r="E71" s="22"/>
      <c r="F71" s="43"/>
      <c r="G71" s="43"/>
      <c r="H71" s="43"/>
      <c r="I71" s="43"/>
      <c r="J71" s="43"/>
      <c r="K71" s="43"/>
      <c r="L71" s="43"/>
      <c r="M71" s="43"/>
      <c r="N71" s="63"/>
      <c r="O71" s="43"/>
      <c r="P71" s="43"/>
      <c r="Q71" s="67"/>
      <c r="R71" s="2"/>
    </row>
    <row r="72" spans="1:18" ht="17.25" customHeight="1" x14ac:dyDescent="0.25">
      <c r="A72" s="66"/>
      <c r="B72" s="63"/>
      <c r="C72" s="43"/>
      <c r="D72" s="43"/>
      <c r="E72" s="22"/>
      <c r="F72" s="43"/>
      <c r="G72" s="43"/>
      <c r="H72" s="43"/>
      <c r="I72" s="43"/>
      <c r="J72" s="43"/>
      <c r="K72" s="43"/>
      <c r="L72" s="43"/>
      <c r="M72" s="43"/>
      <c r="N72" s="63"/>
      <c r="O72" s="43"/>
      <c r="P72" s="43"/>
      <c r="Q72" s="67"/>
      <c r="R72" s="2"/>
    </row>
    <row r="73" spans="1:18" ht="17.25" customHeight="1" x14ac:dyDescent="0.25">
      <c r="A73" s="66"/>
      <c r="B73" s="63"/>
      <c r="C73" s="43"/>
      <c r="D73" s="43"/>
      <c r="E73" s="22"/>
      <c r="F73" s="43"/>
      <c r="G73" s="43"/>
      <c r="H73" s="43"/>
      <c r="I73" s="43"/>
      <c r="J73" s="43"/>
      <c r="K73" s="43"/>
      <c r="L73" s="43"/>
      <c r="M73" s="43"/>
      <c r="N73" s="63"/>
      <c r="O73" s="43"/>
      <c r="P73" s="43"/>
      <c r="Q73" s="67"/>
      <c r="R73" s="2"/>
    </row>
    <row r="74" spans="1:18" ht="17.25" customHeight="1" x14ac:dyDescent="0.25">
      <c r="A74" s="66"/>
      <c r="B74" s="63"/>
      <c r="C74" s="43"/>
      <c r="D74" s="43"/>
      <c r="E74" s="22"/>
      <c r="F74" s="43"/>
      <c r="G74" s="43"/>
      <c r="H74" s="43"/>
      <c r="I74" s="43"/>
      <c r="J74" s="43"/>
      <c r="K74" s="43"/>
      <c r="L74" s="43"/>
      <c r="M74" s="43"/>
      <c r="N74" s="63"/>
      <c r="O74" s="43"/>
      <c r="P74" s="43"/>
      <c r="Q74" s="67"/>
      <c r="R74" s="2"/>
    </row>
    <row r="75" spans="1:18" ht="17.25" customHeight="1" x14ac:dyDescent="0.25">
      <c r="A75" s="66"/>
      <c r="B75" s="63"/>
      <c r="C75" s="43"/>
      <c r="D75" s="43"/>
      <c r="E75" s="22"/>
      <c r="F75" s="43"/>
      <c r="G75" s="43"/>
      <c r="H75" s="43"/>
      <c r="I75" s="43"/>
      <c r="J75" s="43"/>
      <c r="K75" s="43"/>
      <c r="L75" s="43"/>
      <c r="M75" s="43"/>
      <c r="N75" s="63"/>
      <c r="O75" s="43"/>
      <c r="P75" s="43"/>
      <c r="Q75" s="67"/>
      <c r="R75" s="2"/>
    </row>
    <row r="76" spans="1:18" ht="17.25" customHeight="1" x14ac:dyDescent="0.25">
      <c r="A76" s="66"/>
      <c r="B76" s="63"/>
      <c r="C76" s="43"/>
      <c r="D76" s="43"/>
      <c r="E76" s="22"/>
      <c r="F76" s="43"/>
      <c r="G76" s="43"/>
      <c r="H76" s="43"/>
      <c r="I76" s="43"/>
      <c r="J76" s="43"/>
      <c r="K76" s="43"/>
      <c r="L76" s="43"/>
      <c r="M76" s="43"/>
      <c r="N76" s="63"/>
      <c r="O76" s="43"/>
      <c r="P76" s="43"/>
      <c r="Q76" s="67"/>
      <c r="R76" s="2"/>
    </row>
    <row r="77" spans="1:18" ht="17.25" customHeight="1" x14ac:dyDescent="0.25">
      <c r="A77" s="66"/>
      <c r="B77" s="63"/>
      <c r="C77" s="43"/>
      <c r="D77" s="43"/>
      <c r="E77" s="22"/>
      <c r="F77" s="43"/>
      <c r="G77" s="43"/>
      <c r="H77" s="43"/>
      <c r="I77" s="43"/>
      <c r="J77" s="43"/>
      <c r="K77" s="43"/>
      <c r="L77" s="43"/>
      <c r="M77" s="43"/>
      <c r="N77" s="63"/>
      <c r="O77" s="43"/>
      <c r="P77" s="43"/>
      <c r="Q77" s="67"/>
      <c r="R77" s="2"/>
    </row>
    <row r="78" spans="1:18" ht="17.25" customHeight="1" x14ac:dyDescent="0.25">
      <c r="A78" s="66"/>
      <c r="B78" s="63"/>
      <c r="C78" s="43"/>
      <c r="D78" s="43"/>
      <c r="E78" s="22"/>
      <c r="F78" s="43"/>
      <c r="G78" s="43"/>
      <c r="H78" s="43"/>
      <c r="I78" s="43"/>
      <c r="J78" s="43"/>
      <c r="K78" s="43"/>
      <c r="L78" s="43"/>
      <c r="M78" s="43"/>
      <c r="N78" s="63"/>
      <c r="O78" s="43"/>
      <c r="P78" s="43"/>
      <c r="Q78" s="67"/>
      <c r="R78" s="2"/>
    </row>
    <row r="79" spans="1:18" ht="17.25" customHeight="1" x14ac:dyDescent="0.25">
      <c r="A79" s="66"/>
      <c r="B79" s="63"/>
      <c r="C79" s="43"/>
      <c r="D79" s="43"/>
      <c r="E79" s="22"/>
      <c r="F79" s="43"/>
      <c r="G79" s="43"/>
      <c r="H79" s="43"/>
      <c r="I79" s="43"/>
      <c r="J79" s="43"/>
      <c r="K79" s="43"/>
      <c r="L79" s="43"/>
      <c r="M79" s="43"/>
      <c r="N79" s="63"/>
      <c r="O79" s="43"/>
      <c r="P79" s="43"/>
      <c r="Q79" s="67"/>
      <c r="R79" s="2"/>
    </row>
    <row r="80" spans="1:18" ht="17.25" customHeight="1" x14ac:dyDescent="0.25">
      <c r="A80" s="66"/>
      <c r="B80" s="63"/>
      <c r="C80" s="43"/>
      <c r="D80" s="43"/>
      <c r="E80" s="22"/>
      <c r="F80" s="43"/>
      <c r="G80" s="43"/>
      <c r="H80" s="43"/>
      <c r="I80" s="43"/>
      <c r="J80" s="43"/>
      <c r="K80" s="43"/>
      <c r="L80" s="43"/>
      <c r="M80" s="43"/>
      <c r="N80" s="63"/>
      <c r="O80" s="43"/>
      <c r="P80" s="43"/>
      <c r="Q80" s="67"/>
      <c r="R80" s="2"/>
    </row>
    <row r="81" spans="1:18" ht="27.75" customHeight="1" x14ac:dyDescent="0.25">
      <c r="A81" s="68"/>
      <c r="B81" s="69"/>
      <c r="C81" s="70"/>
      <c r="D81" s="70"/>
      <c r="E81" s="71"/>
      <c r="F81" s="70"/>
      <c r="G81" s="70"/>
      <c r="H81" s="70"/>
      <c r="I81" s="70"/>
      <c r="J81" s="70"/>
      <c r="K81" s="70"/>
      <c r="L81" s="70"/>
      <c r="M81" s="70"/>
      <c r="N81" s="69"/>
      <c r="O81" s="70"/>
      <c r="P81" s="70"/>
      <c r="Q81" s="72"/>
      <c r="R81" s="2"/>
    </row>
    <row r="82" spans="1:18" ht="17.25" customHeight="1" x14ac:dyDescent="0.25">
      <c r="A82" s="3"/>
      <c r="B82" s="2"/>
      <c r="C82" s="3"/>
      <c r="D82" s="3"/>
      <c r="E82" s="4"/>
      <c r="F82" s="3"/>
      <c r="G82" s="3"/>
      <c r="H82" s="3"/>
      <c r="I82" s="3"/>
      <c r="J82" s="3"/>
      <c r="K82" s="3"/>
      <c r="L82" s="3"/>
      <c r="M82" s="3"/>
      <c r="N82" s="2"/>
      <c r="O82" s="3"/>
      <c r="P82" s="3"/>
      <c r="Q82" s="3"/>
      <c r="R82" s="2"/>
    </row>
    <row r="83" spans="1:18" s="89" customFormat="1" x14ac:dyDescent="0.25">
      <c r="A83" s="86"/>
      <c r="B83" s="87"/>
      <c r="C83" s="88"/>
      <c r="D83" s="86"/>
      <c r="E83" s="87"/>
      <c r="F83" s="88"/>
      <c r="G83" s="88"/>
      <c r="H83" s="88"/>
      <c r="I83" s="88"/>
      <c r="J83" s="88"/>
      <c r="K83" s="88"/>
      <c r="L83" s="88"/>
      <c r="M83" s="88"/>
      <c r="N83" s="86"/>
      <c r="O83" s="87"/>
      <c r="P83" s="86"/>
      <c r="Q83" s="86"/>
      <c r="R83" s="86"/>
    </row>
    <row r="84" spans="1:18" ht="31.5" customHeight="1" x14ac:dyDescent="0.25">
      <c r="A84" s="3"/>
      <c r="B84" s="3"/>
      <c r="C84" s="3"/>
      <c r="D84" s="3"/>
      <c r="E84" s="611" t="s">
        <v>38</v>
      </c>
      <c r="F84" s="624"/>
      <c r="G84" s="624"/>
      <c r="H84" s="624"/>
      <c r="I84" s="624"/>
      <c r="J84" s="624"/>
      <c r="K84" s="624"/>
      <c r="L84" s="624"/>
      <c r="M84" s="612"/>
      <c r="N84" s="3"/>
      <c r="O84" s="63"/>
      <c r="P84" s="43"/>
      <c r="Q84" s="43"/>
      <c r="R84" s="3"/>
    </row>
    <row r="85" spans="1:18" s="13" customFormat="1" ht="31.5" customHeight="1" x14ac:dyDescent="0.25">
      <c r="A85" s="11"/>
      <c r="B85" s="11"/>
      <c r="C85" s="11"/>
      <c r="D85" s="11"/>
      <c r="E85" s="622">
        <f>+'3-Monthly Input'!G11</f>
        <v>0</v>
      </c>
      <c r="F85" s="411" t="str">
        <f>IF('3-Monthly Input'!H11="Not Used","",'3-Monthly Input'!H11)</f>
        <v/>
      </c>
      <c r="G85" s="411" t="str">
        <f>IF('3-Monthly Input'!I11="Not Used","",'3-Monthly Input'!I11)</f>
        <v/>
      </c>
      <c r="H85" s="411" t="str">
        <f>IF('3-Monthly Input'!J11="Not Used","",'3-Monthly Input'!J11)</f>
        <v/>
      </c>
      <c r="I85" s="411" t="str">
        <f>IF('3-Monthly Input'!K11="Not Used","",'3-Monthly Input'!K11)</f>
        <v/>
      </c>
      <c r="J85" s="411" t="str">
        <f>IF('3-Monthly Input'!L11="Not Used","",'3-Monthly Input'!L11)</f>
        <v/>
      </c>
      <c r="K85" s="411" t="str">
        <f>IF('3-Monthly Input'!M11="Not Used","",'3-Monthly Input'!M11)</f>
        <v/>
      </c>
      <c r="L85" s="411" t="str">
        <f>IF('3-Monthly Input'!N11="Not Used","",'3-Monthly Input'!N11)</f>
        <v/>
      </c>
      <c r="M85" s="411" t="str">
        <f>IF('3-Monthly Input'!O11="Not Used","",'3-Monthly Input'!O11)</f>
        <v/>
      </c>
      <c r="N85" s="11"/>
      <c r="O85" s="9"/>
      <c r="P85" s="300"/>
      <c r="Q85" s="61"/>
      <c r="R85" s="11"/>
    </row>
    <row r="86" spans="1:18" s="13" customFormat="1" ht="12.75" customHeight="1" x14ac:dyDescent="0.25">
      <c r="A86" s="11"/>
      <c r="B86" s="11"/>
      <c r="C86" s="11"/>
      <c r="D86" s="11"/>
      <c r="E86" s="623"/>
      <c r="F86" s="85" t="s">
        <v>31</v>
      </c>
      <c r="G86" s="85" t="s">
        <v>32</v>
      </c>
      <c r="H86" s="85" t="s">
        <v>33</v>
      </c>
      <c r="I86" s="85" t="s">
        <v>34</v>
      </c>
      <c r="J86" s="85" t="s">
        <v>35</v>
      </c>
      <c r="K86" s="85" t="s">
        <v>36</v>
      </c>
      <c r="L86" s="85" t="s">
        <v>44</v>
      </c>
      <c r="M86" s="85" t="s">
        <v>45</v>
      </c>
      <c r="N86" s="11"/>
      <c r="O86" s="9"/>
      <c r="P86" s="300"/>
      <c r="Q86" s="61"/>
      <c r="R86" s="11"/>
    </row>
    <row r="87" spans="1:18" x14ac:dyDescent="0.25">
      <c r="A87" s="3"/>
      <c r="B87" s="3"/>
      <c r="C87" s="3"/>
      <c r="D87" s="3"/>
      <c r="E87" s="94" t="s">
        <v>149</v>
      </c>
      <c r="F87" s="511" t="str">
        <f>IF('3-Monthly Input'!H13=0,"",'3-Monthly Input'!H13)</f>
        <v/>
      </c>
      <c r="G87" s="511" t="str">
        <f>IF('3-Monthly Input'!I13=0,"",'3-Monthly Input'!I13)</f>
        <v/>
      </c>
      <c r="H87" s="511" t="str">
        <f>IF('3-Monthly Input'!J13=0,"",'3-Monthly Input'!J13)</f>
        <v/>
      </c>
      <c r="I87" s="511" t="str">
        <f>IF('3-Monthly Input'!K13=0,"",'3-Monthly Input'!K13)</f>
        <v/>
      </c>
      <c r="J87" s="511" t="str">
        <f>IF('3-Monthly Input'!L13=0,"",'3-Monthly Input'!L13)</f>
        <v/>
      </c>
      <c r="K87" s="511" t="str">
        <f>IF('3-Monthly Input'!M13=0,"",'3-Monthly Input'!M13)</f>
        <v/>
      </c>
      <c r="L87" s="511" t="str">
        <f>IF('3-Monthly Input'!N13=0,"",'3-Monthly Input'!N13)</f>
        <v/>
      </c>
      <c r="M87" s="511" t="str">
        <f>IF('3-Monthly Input'!O13=0,"",'3-Monthly Input'!O13)</f>
        <v/>
      </c>
      <c r="N87" s="3"/>
      <c r="O87" s="63"/>
      <c r="P87" s="63"/>
      <c r="Q87" s="32"/>
      <c r="R87" s="3"/>
    </row>
    <row r="88" spans="1:18" x14ac:dyDescent="0.25">
      <c r="A88" s="3"/>
      <c r="B88" s="3"/>
      <c r="C88" s="3"/>
      <c r="D88" s="3"/>
      <c r="E88" s="94" t="s">
        <v>150</v>
      </c>
      <c r="F88" s="511" t="str">
        <f>IF('3-Monthly Input'!H14=0,"",'3-Monthly Input'!H14)</f>
        <v/>
      </c>
      <c r="G88" s="511" t="str">
        <f>IF('3-Monthly Input'!I14=0,"",'3-Monthly Input'!I14)</f>
        <v/>
      </c>
      <c r="H88" s="511" t="str">
        <f>IF('3-Monthly Input'!J14=0,"",'3-Monthly Input'!J14)</f>
        <v/>
      </c>
      <c r="I88" s="511" t="str">
        <f>IF('3-Monthly Input'!K14=0,"",'3-Monthly Input'!K14)</f>
        <v/>
      </c>
      <c r="J88" s="511" t="str">
        <f>IF('3-Monthly Input'!L14=0,"",'3-Monthly Input'!L14)</f>
        <v/>
      </c>
      <c r="K88" s="511" t="str">
        <f>IF('3-Monthly Input'!M14=0,"",'3-Monthly Input'!M14)</f>
        <v/>
      </c>
      <c r="L88" s="511" t="str">
        <f>IF('3-Monthly Input'!N14=0,"",'3-Monthly Input'!N14)</f>
        <v/>
      </c>
      <c r="M88" s="511" t="str">
        <f>IF('3-Monthly Input'!O14=0,"",'3-Monthly Input'!O14)</f>
        <v/>
      </c>
      <c r="N88" s="3"/>
      <c r="O88" s="63"/>
      <c r="P88" s="63"/>
      <c r="Q88" s="32"/>
      <c r="R88" s="3"/>
    </row>
    <row r="89" spans="1:18" x14ac:dyDescent="0.25">
      <c r="A89" s="3"/>
      <c r="B89" s="3"/>
      <c r="C89" s="3"/>
      <c r="D89" s="3"/>
      <c r="E89" s="94" t="s">
        <v>151</v>
      </c>
      <c r="F89" s="511" t="str">
        <f>IF('3-Monthly Input'!H15=0,"",'3-Monthly Input'!H15)</f>
        <v/>
      </c>
      <c r="G89" s="511" t="str">
        <f>IF('3-Monthly Input'!I15=0,"",'3-Monthly Input'!I15)</f>
        <v/>
      </c>
      <c r="H89" s="511" t="str">
        <f>IF('3-Monthly Input'!J15=0,"",'3-Monthly Input'!J15)</f>
        <v/>
      </c>
      <c r="I89" s="511" t="str">
        <f>IF('3-Monthly Input'!K15=0,"",'3-Monthly Input'!K15)</f>
        <v/>
      </c>
      <c r="J89" s="511" t="str">
        <f>IF('3-Monthly Input'!L15=0,"",'3-Monthly Input'!L15)</f>
        <v/>
      </c>
      <c r="K89" s="511" t="str">
        <f>IF('3-Monthly Input'!M15=0,"",'3-Monthly Input'!M15)</f>
        <v/>
      </c>
      <c r="L89" s="511" t="str">
        <f>IF('3-Monthly Input'!N15=0,"",'3-Monthly Input'!N15)</f>
        <v/>
      </c>
      <c r="M89" s="511" t="str">
        <f>IF('3-Monthly Input'!O15=0,"",'3-Monthly Input'!O15)</f>
        <v/>
      </c>
      <c r="N89" s="3"/>
      <c r="O89" s="63"/>
      <c r="P89" s="63"/>
      <c r="Q89" s="32"/>
      <c r="R89" s="3"/>
    </row>
    <row r="90" spans="1:18" x14ac:dyDescent="0.25">
      <c r="A90" s="3"/>
      <c r="B90" s="3"/>
      <c r="C90" s="3"/>
      <c r="D90" s="3"/>
      <c r="E90" s="94" t="s">
        <v>152</v>
      </c>
      <c r="F90" s="511" t="str">
        <f>IF('3-Monthly Input'!H16=0,"",'3-Monthly Input'!H16)</f>
        <v/>
      </c>
      <c r="G90" s="511" t="str">
        <f>IF('3-Monthly Input'!I16=0,"",'3-Monthly Input'!I16)</f>
        <v/>
      </c>
      <c r="H90" s="511" t="str">
        <f>IF('3-Monthly Input'!J16=0,"",'3-Monthly Input'!J16)</f>
        <v/>
      </c>
      <c r="I90" s="511" t="str">
        <f>IF('3-Monthly Input'!K16=0,"",'3-Monthly Input'!K16)</f>
        <v/>
      </c>
      <c r="J90" s="511" t="str">
        <f>IF('3-Monthly Input'!L16=0,"",'3-Monthly Input'!L16)</f>
        <v/>
      </c>
      <c r="K90" s="511" t="str">
        <f>IF('3-Monthly Input'!M16=0,"",'3-Monthly Input'!M16)</f>
        <v/>
      </c>
      <c r="L90" s="511" t="str">
        <f>IF('3-Monthly Input'!N16=0,"",'3-Monthly Input'!N16)</f>
        <v/>
      </c>
      <c r="M90" s="511" t="str">
        <f>IF('3-Monthly Input'!O16=0,"",'3-Monthly Input'!O16)</f>
        <v/>
      </c>
      <c r="N90" s="3"/>
      <c r="O90" s="63"/>
      <c r="P90" s="63"/>
      <c r="Q90" s="32"/>
      <c r="R90" s="3"/>
    </row>
    <row r="91" spans="1:18" x14ac:dyDescent="0.25">
      <c r="A91" s="3"/>
      <c r="B91" s="3"/>
      <c r="C91" s="3"/>
      <c r="D91" s="3"/>
      <c r="E91" s="94" t="s">
        <v>4</v>
      </c>
      <c r="F91" s="511" t="str">
        <f>IF('3-Monthly Input'!H17=0,"",'3-Monthly Input'!H17)</f>
        <v/>
      </c>
      <c r="G91" s="511" t="str">
        <f>IF('3-Monthly Input'!I17=0,"",'3-Monthly Input'!I17)</f>
        <v/>
      </c>
      <c r="H91" s="511" t="str">
        <f>IF('3-Monthly Input'!J17=0,"",'3-Monthly Input'!J17)</f>
        <v/>
      </c>
      <c r="I91" s="511" t="str">
        <f>IF('3-Monthly Input'!K17=0,"",'3-Monthly Input'!K17)</f>
        <v/>
      </c>
      <c r="J91" s="511" t="str">
        <f>IF('3-Monthly Input'!L17=0,"",'3-Monthly Input'!L17)</f>
        <v/>
      </c>
      <c r="K91" s="511" t="str">
        <f>IF('3-Monthly Input'!M17=0,"",'3-Monthly Input'!M17)</f>
        <v/>
      </c>
      <c r="L91" s="511" t="str">
        <f>IF('3-Monthly Input'!N17=0,"",'3-Monthly Input'!N17)</f>
        <v/>
      </c>
      <c r="M91" s="511" t="str">
        <f>IF('3-Monthly Input'!O17=0,"",'3-Monthly Input'!O17)</f>
        <v/>
      </c>
      <c r="N91" s="3"/>
      <c r="O91" s="63"/>
      <c r="P91" s="43"/>
      <c r="Q91" s="43"/>
      <c r="R91" s="3"/>
    </row>
    <row r="92" spans="1:18" x14ac:dyDescent="0.25">
      <c r="A92" s="3"/>
      <c r="B92" s="3"/>
      <c r="C92" s="3"/>
      <c r="D92" s="3"/>
      <c r="E92" s="94" t="s">
        <v>153</v>
      </c>
      <c r="F92" s="511" t="str">
        <f>IF('3-Monthly Input'!H18=0,"",'3-Monthly Input'!H18)</f>
        <v/>
      </c>
      <c r="G92" s="511" t="str">
        <f>IF('3-Monthly Input'!I18=0,"",'3-Monthly Input'!I18)</f>
        <v/>
      </c>
      <c r="H92" s="511" t="str">
        <f>IF('3-Monthly Input'!J18=0,"",'3-Monthly Input'!J18)</f>
        <v/>
      </c>
      <c r="I92" s="511" t="str">
        <f>IF('3-Monthly Input'!K18=0,"",'3-Monthly Input'!K18)</f>
        <v/>
      </c>
      <c r="J92" s="511" t="str">
        <f>IF('3-Monthly Input'!L18=0,"",'3-Monthly Input'!L18)</f>
        <v/>
      </c>
      <c r="K92" s="511" t="str">
        <f>IF('3-Monthly Input'!M18=0,"",'3-Monthly Input'!M18)</f>
        <v/>
      </c>
      <c r="L92" s="511" t="str">
        <f>IF('3-Monthly Input'!N18=0,"",'3-Monthly Input'!N18)</f>
        <v/>
      </c>
      <c r="M92" s="511" t="str">
        <f>IF('3-Monthly Input'!O18=0,"",'3-Monthly Input'!O18)</f>
        <v/>
      </c>
      <c r="N92" s="3"/>
      <c r="O92" s="63"/>
      <c r="P92" s="43"/>
      <c r="Q92" s="43"/>
      <c r="R92" s="3"/>
    </row>
    <row r="93" spans="1:18" ht="15" customHeight="1" x14ac:dyDescent="0.25">
      <c r="A93" s="3"/>
      <c r="B93" s="3"/>
      <c r="C93" s="3"/>
      <c r="D93" s="3"/>
      <c r="E93" s="94" t="s">
        <v>154</v>
      </c>
      <c r="F93" s="511" t="str">
        <f>IF('3-Monthly Input'!H19=0,"",'3-Monthly Input'!H19)</f>
        <v/>
      </c>
      <c r="G93" s="511" t="str">
        <f>IF('3-Monthly Input'!I19=0,"",'3-Monthly Input'!I19)</f>
        <v/>
      </c>
      <c r="H93" s="511" t="str">
        <f>IF('3-Monthly Input'!J19=0,"",'3-Monthly Input'!J19)</f>
        <v/>
      </c>
      <c r="I93" s="511" t="str">
        <f>IF('3-Monthly Input'!K19=0,"",'3-Monthly Input'!K19)</f>
        <v/>
      </c>
      <c r="J93" s="511" t="str">
        <f>IF('3-Monthly Input'!L19=0,"",'3-Monthly Input'!L19)</f>
        <v/>
      </c>
      <c r="K93" s="511" t="str">
        <f>IF('3-Monthly Input'!M19=0,"",'3-Monthly Input'!M19)</f>
        <v/>
      </c>
      <c r="L93" s="511" t="str">
        <f>IF('3-Monthly Input'!N19=0,"",'3-Monthly Input'!N19)</f>
        <v/>
      </c>
      <c r="M93" s="511" t="str">
        <f>IF('3-Monthly Input'!O19=0,"",'3-Monthly Input'!O19)</f>
        <v/>
      </c>
      <c r="N93" s="3"/>
      <c r="O93" s="63"/>
      <c r="P93" s="43"/>
      <c r="Q93" s="43"/>
      <c r="R93" s="3"/>
    </row>
    <row r="94" spans="1:18" x14ac:dyDescent="0.25">
      <c r="A94" s="3"/>
      <c r="B94" s="3"/>
      <c r="C94" s="3"/>
      <c r="D94" s="3"/>
      <c r="E94" s="94" t="s">
        <v>155</v>
      </c>
      <c r="F94" s="511" t="str">
        <f>IF('3-Monthly Input'!H20=0,"",'3-Monthly Input'!H20)</f>
        <v/>
      </c>
      <c r="G94" s="511" t="str">
        <f>IF('3-Monthly Input'!I20=0,"",'3-Monthly Input'!I20)</f>
        <v/>
      </c>
      <c r="H94" s="511" t="str">
        <f>IF('3-Monthly Input'!J20=0,"",'3-Monthly Input'!J20)</f>
        <v/>
      </c>
      <c r="I94" s="511" t="str">
        <f>IF('3-Monthly Input'!K20=0,"",'3-Monthly Input'!K20)</f>
        <v/>
      </c>
      <c r="J94" s="511" t="str">
        <f>IF('3-Monthly Input'!L20=0,"",'3-Monthly Input'!L20)</f>
        <v/>
      </c>
      <c r="K94" s="511" t="str">
        <f>IF('3-Monthly Input'!M20=0,"",'3-Monthly Input'!M20)</f>
        <v/>
      </c>
      <c r="L94" s="511" t="str">
        <f>IF('3-Monthly Input'!N20=0,"",'3-Monthly Input'!N20)</f>
        <v/>
      </c>
      <c r="M94" s="511" t="str">
        <f>IF('3-Monthly Input'!O20=0,"",'3-Monthly Input'!O20)</f>
        <v/>
      </c>
      <c r="N94" s="3"/>
      <c r="O94" s="63"/>
      <c r="P94" s="43"/>
      <c r="Q94" s="43"/>
      <c r="R94" s="3"/>
    </row>
    <row r="95" spans="1:18" ht="15" customHeight="1" x14ac:dyDescent="0.25">
      <c r="A95" s="3"/>
      <c r="B95" s="3"/>
      <c r="C95" s="3"/>
      <c r="D95" s="3"/>
      <c r="E95" s="94" t="s">
        <v>156</v>
      </c>
      <c r="F95" s="511" t="str">
        <f>IF('3-Monthly Input'!H21=0,"",'3-Monthly Input'!H21)</f>
        <v/>
      </c>
      <c r="G95" s="511" t="str">
        <f>IF('3-Monthly Input'!I21=0,"",'3-Monthly Input'!I21)</f>
        <v/>
      </c>
      <c r="H95" s="511" t="str">
        <f>IF('3-Monthly Input'!J21=0,"",'3-Monthly Input'!J21)</f>
        <v/>
      </c>
      <c r="I95" s="511" t="str">
        <f>IF('3-Monthly Input'!K21=0,"",'3-Monthly Input'!K21)</f>
        <v/>
      </c>
      <c r="J95" s="511" t="str">
        <f>IF('3-Monthly Input'!L21=0,"",'3-Monthly Input'!L21)</f>
        <v/>
      </c>
      <c r="K95" s="511" t="str">
        <f>IF('3-Monthly Input'!M21=0,"",'3-Monthly Input'!M21)</f>
        <v/>
      </c>
      <c r="L95" s="511" t="str">
        <f>IF('3-Monthly Input'!N21=0,"",'3-Monthly Input'!N21)</f>
        <v/>
      </c>
      <c r="M95" s="511" t="str">
        <f>IF('3-Monthly Input'!O21=0,"",'3-Monthly Input'!O21)</f>
        <v/>
      </c>
      <c r="N95" s="3"/>
      <c r="O95" s="63"/>
      <c r="P95" s="43"/>
      <c r="Q95" s="43"/>
      <c r="R95" s="3"/>
    </row>
    <row r="96" spans="1:18" x14ac:dyDescent="0.25">
      <c r="A96" s="3"/>
      <c r="B96" s="3"/>
      <c r="C96" s="3"/>
      <c r="D96" s="3"/>
      <c r="E96" s="94" t="s">
        <v>157</v>
      </c>
      <c r="F96" s="511" t="str">
        <f>IF('3-Monthly Input'!H22=0,"",'3-Monthly Input'!H22)</f>
        <v/>
      </c>
      <c r="G96" s="511" t="str">
        <f>IF('3-Monthly Input'!I22=0,"",'3-Monthly Input'!I22)</f>
        <v/>
      </c>
      <c r="H96" s="511" t="str">
        <f>IF('3-Monthly Input'!J22=0,"",'3-Monthly Input'!J22)</f>
        <v/>
      </c>
      <c r="I96" s="511" t="str">
        <f>IF('3-Monthly Input'!K22=0,"",'3-Monthly Input'!K22)</f>
        <v/>
      </c>
      <c r="J96" s="511" t="str">
        <f>IF('3-Monthly Input'!L22=0,"",'3-Monthly Input'!L22)</f>
        <v/>
      </c>
      <c r="K96" s="511" t="str">
        <f>IF('3-Monthly Input'!M22=0,"",'3-Monthly Input'!M22)</f>
        <v/>
      </c>
      <c r="L96" s="511" t="str">
        <f>IF('3-Monthly Input'!N22=0,"",'3-Monthly Input'!N22)</f>
        <v/>
      </c>
      <c r="M96" s="511" t="str">
        <f>IF('3-Monthly Input'!O22=0,"",'3-Monthly Input'!O22)</f>
        <v/>
      </c>
      <c r="N96" s="3"/>
      <c r="O96" s="63"/>
      <c r="P96" s="43"/>
      <c r="Q96" s="43"/>
      <c r="R96" s="3"/>
    </row>
    <row r="97" spans="1:18" x14ac:dyDescent="0.25">
      <c r="A97" s="3"/>
      <c r="B97" s="3"/>
      <c r="C97" s="3"/>
      <c r="D97" s="3"/>
      <c r="E97" s="94" t="s">
        <v>158</v>
      </c>
      <c r="F97" s="511" t="str">
        <f>IF('3-Monthly Input'!H23=0,"",'3-Monthly Input'!H23)</f>
        <v/>
      </c>
      <c r="G97" s="511" t="str">
        <f>IF('3-Monthly Input'!I23=0,"",'3-Monthly Input'!I23)</f>
        <v/>
      </c>
      <c r="H97" s="511" t="str">
        <f>IF('3-Monthly Input'!J23=0,"",'3-Monthly Input'!J23)</f>
        <v/>
      </c>
      <c r="I97" s="511" t="str">
        <f>IF('3-Monthly Input'!K23=0,"",'3-Monthly Input'!K23)</f>
        <v/>
      </c>
      <c r="J97" s="511" t="str">
        <f>IF('3-Monthly Input'!L23=0,"",'3-Monthly Input'!L23)</f>
        <v/>
      </c>
      <c r="K97" s="511" t="str">
        <f>IF('3-Monthly Input'!M23=0,"",'3-Monthly Input'!M23)</f>
        <v/>
      </c>
      <c r="L97" s="511" t="str">
        <f>IF('3-Monthly Input'!N23=0,"",'3-Monthly Input'!N23)</f>
        <v/>
      </c>
      <c r="M97" s="511" t="str">
        <f>IF('3-Monthly Input'!O23=0,"",'3-Monthly Input'!O23)</f>
        <v/>
      </c>
      <c r="N97" s="3"/>
      <c r="O97" s="63"/>
      <c r="P97" s="43"/>
      <c r="Q97" s="43"/>
      <c r="R97" s="3"/>
    </row>
    <row r="98" spans="1:18" x14ac:dyDescent="0.25">
      <c r="A98" s="3"/>
      <c r="B98" s="3"/>
      <c r="C98" s="3"/>
      <c r="D98" s="3"/>
      <c r="E98" s="94" t="s">
        <v>159</v>
      </c>
      <c r="F98" s="511" t="str">
        <f>IF('3-Monthly Input'!H24=0,"",'3-Monthly Input'!H24)</f>
        <v/>
      </c>
      <c r="G98" s="511" t="str">
        <f>IF('3-Monthly Input'!I24=0,"",'3-Monthly Input'!I24)</f>
        <v/>
      </c>
      <c r="H98" s="511" t="str">
        <f>IF('3-Monthly Input'!J24=0,"",'3-Monthly Input'!J24)</f>
        <v/>
      </c>
      <c r="I98" s="511" t="str">
        <f>IF('3-Monthly Input'!K24=0,"",'3-Monthly Input'!K24)</f>
        <v/>
      </c>
      <c r="J98" s="511" t="str">
        <f>IF('3-Monthly Input'!L24=0,"",'3-Monthly Input'!L24)</f>
        <v/>
      </c>
      <c r="K98" s="511" t="str">
        <f>IF('3-Monthly Input'!M24=0,"",'3-Monthly Input'!M24)</f>
        <v/>
      </c>
      <c r="L98" s="511" t="str">
        <f>IF('3-Monthly Input'!N24=0,"",'3-Monthly Input'!N24)</f>
        <v/>
      </c>
      <c r="M98" s="511" t="str">
        <f>IF('3-Monthly Input'!O24=0,"",'3-Monthly Input'!O24)</f>
        <v/>
      </c>
      <c r="N98" s="45" t="s">
        <v>192</v>
      </c>
      <c r="O98" s="63"/>
      <c r="P98" s="43"/>
      <c r="Q98" s="43"/>
      <c r="R98" s="3"/>
    </row>
    <row r="99" spans="1:18" x14ac:dyDescent="0.25">
      <c r="A99" s="3"/>
      <c r="B99" s="3"/>
      <c r="C99" s="3"/>
      <c r="D99" s="3"/>
      <c r="E99" s="299" t="s">
        <v>19</v>
      </c>
      <c r="F99" s="21" t="e">
        <f>IF('3-Monthly Input'!H25=0,NA(),'3-Monthly Input'!H25)</f>
        <v>#N/A</v>
      </c>
      <c r="G99" s="21" t="e">
        <f>IF('3-Monthly Input'!I25=0,NA(),'3-Monthly Input'!I25)</f>
        <v>#N/A</v>
      </c>
      <c r="H99" s="21" t="e">
        <f>IF('3-Monthly Input'!J25=0,NA(),'3-Monthly Input'!J25)</f>
        <v>#N/A</v>
      </c>
      <c r="I99" s="21" t="e">
        <f>IF('3-Monthly Input'!K25=0,NA(),'3-Monthly Input'!K25)</f>
        <v>#N/A</v>
      </c>
      <c r="J99" s="21" t="e">
        <f>IF('3-Monthly Input'!L25=0,NA(),'3-Monthly Input'!L25)</f>
        <v>#N/A</v>
      </c>
      <c r="K99" s="21" t="e">
        <f>IF('3-Monthly Input'!M25=0,NA(),'3-Monthly Input'!M25)</f>
        <v>#N/A</v>
      </c>
      <c r="L99" s="21" t="e">
        <f>IF('3-Monthly Input'!N25=0,NA(),'3-Monthly Input'!N25)</f>
        <v>#N/A</v>
      </c>
      <c r="M99" s="21" t="e">
        <f>IF('3-Monthly Input'!O25=0,NA(),'3-Monthly Input'!O25)</f>
        <v>#N/A</v>
      </c>
      <c r="N99" s="21">
        <f>SUM(F87:M98)</f>
        <v>0</v>
      </c>
      <c r="O99" s="2"/>
      <c r="P99" s="3"/>
      <c r="Q99" s="3"/>
      <c r="R99" s="3"/>
    </row>
    <row r="100" spans="1:18" x14ac:dyDescent="0.25">
      <c r="A100" s="3"/>
      <c r="B100" s="3"/>
      <c r="C100" s="3"/>
      <c r="D100" s="3"/>
      <c r="E100" s="299" t="s">
        <v>37</v>
      </c>
      <c r="F100" s="21" t="e">
        <f>IF('3-Monthly Input'!H26=0,NA(),'3-Monthly Input'!H26)</f>
        <v>#N/A</v>
      </c>
      <c r="G100" s="21" t="e">
        <f>IF('3-Monthly Input'!I26=0,NA(),'3-Monthly Input'!I26)</f>
        <v>#N/A</v>
      </c>
      <c r="H100" s="21" t="e">
        <f>IF('3-Monthly Input'!J26=0,NA(),'3-Monthly Input'!J26)</f>
        <v>#N/A</v>
      </c>
      <c r="I100" s="21" t="e">
        <f>IF('3-Monthly Input'!K26=0,NA(),'3-Monthly Input'!K26)</f>
        <v>#N/A</v>
      </c>
      <c r="J100" s="21" t="e">
        <f>IF('3-Monthly Input'!L26=0,NA(),'3-Monthly Input'!L26)</f>
        <v>#N/A</v>
      </c>
      <c r="K100" s="21" t="e">
        <f>IF('3-Monthly Input'!M26=0,NA(),'3-Monthly Input'!M26)</f>
        <v>#N/A</v>
      </c>
      <c r="L100" s="21" t="e">
        <f>IF('3-Monthly Input'!N26=0,NA(),'3-Monthly Input'!N26)</f>
        <v>#N/A</v>
      </c>
      <c r="M100" s="21" t="e">
        <f>IF('3-Monthly Input'!O26=0,NA(),'3-Monthly Input'!O26)</f>
        <v>#N/A</v>
      </c>
      <c r="N100" s="21">
        <f>-'Summary Table Report'!H107</f>
        <v>0</v>
      </c>
      <c r="O100" s="2"/>
      <c r="P100" s="3"/>
      <c r="Q100" s="3"/>
      <c r="R100" s="3"/>
    </row>
    <row r="101" spans="1:18" x14ac:dyDescent="0.25">
      <c r="A101" s="3"/>
      <c r="B101" s="3"/>
      <c r="C101" s="3"/>
      <c r="D101" s="3"/>
      <c r="E101" s="299" t="s">
        <v>178</v>
      </c>
      <c r="F101" s="21" t="e">
        <f>IF('3-Monthly Input'!H27="",NA(),'3-Monthly Input'!H27)</f>
        <v>#N/A</v>
      </c>
      <c r="G101" s="21" t="e">
        <f>IF('3-Monthly Input'!I27="",NA(),'3-Monthly Input'!I27)</f>
        <v>#N/A</v>
      </c>
      <c r="H101" s="21" t="e">
        <f>IF('3-Monthly Input'!J27="",NA(),'3-Monthly Input'!J27)</f>
        <v>#N/A</v>
      </c>
      <c r="I101" s="21" t="e">
        <f>IF('3-Monthly Input'!K27="",NA(),'3-Monthly Input'!K27)</f>
        <v>#N/A</v>
      </c>
      <c r="J101" s="21" t="e">
        <f>IF('3-Monthly Input'!L27="",NA(),'3-Monthly Input'!L27)</f>
        <v>#N/A</v>
      </c>
      <c r="K101" s="21" t="e">
        <f>IF('3-Monthly Input'!M27="",NA(),'3-Monthly Input'!M27)</f>
        <v>#N/A</v>
      </c>
      <c r="L101" s="21" t="e">
        <f>IF('3-Monthly Input'!N27="",NA(),'3-Monthly Input'!N27)</f>
        <v>#N/A</v>
      </c>
      <c r="M101" s="21" t="e">
        <f>IF('3-Monthly Input'!O27="",NA(),'3-Monthly Input'!O27)</f>
        <v>#N/A</v>
      </c>
      <c r="N101" s="21">
        <f>-'Summary Table Report'!G107</f>
        <v>0</v>
      </c>
      <c r="O101" s="2"/>
      <c r="P101" s="3"/>
      <c r="Q101" s="3"/>
      <c r="R101" s="3"/>
    </row>
    <row r="102" spans="1:18" ht="17.25" customHeight="1" x14ac:dyDescent="0.25">
      <c r="A102" s="3"/>
      <c r="B102" s="2"/>
      <c r="C102" s="3"/>
      <c r="D102" s="3"/>
      <c r="E102" s="4"/>
      <c r="F102" s="3"/>
      <c r="G102" s="3"/>
      <c r="H102" s="3"/>
      <c r="I102" s="3"/>
      <c r="J102" s="3"/>
      <c r="K102" s="3"/>
      <c r="L102" s="3"/>
      <c r="M102" s="3"/>
      <c r="N102" s="2"/>
      <c r="O102" s="3"/>
      <c r="P102" s="3"/>
      <c r="Q102" s="3"/>
      <c r="R102" s="2"/>
    </row>
    <row r="103" spans="1:18" s="89" customFormat="1" x14ac:dyDescent="0.25">
      <c r="A103" s="86"/>
      <c r="B103" s="87"/>
      <c r="C103" s="88"/>
      <c r="D103" s="86"/>
      <c r="E103" s="87"/>
      <c r="F103" s="88"/>
      <c r="G103" s="88"/>
      <c r="H103" s="88"/>
      <c r="I103" s="88"/>
      <c r="J103" s="88"/>
      <c r="K103" s="88"/>
      <c r="L103" s="88"/>
      <c r="M103" s="88"/>
      <c r="N103" s="86"/>
      <c r="O103" s="87"/>
      <c r="P103" s="86"/>
      <c r="Q103" s="86"/>
      <c r="R103" s="86"/>
    </row>
    <row r="104" spans="1:18" ht="31.5" customHeight="1" x14ac:dyDescent="0.25">
      <c r="A104" s="3"/>
      <c r="B104" s="3"/>
      <c r="C104" s="3"/>
      <c r="D104" s="3"/>
      <c r="E104" s="611" t="s">
        <v>267</v>
      </c>
      <c r="F104" s="624"/>
      <c r="G104" s="624"/>
      <c r="H104" s="624"/>
      <c r="I104" s="624"/>
      <c r="J104" s="624"/>
      <c r="K104" s="624"/>
      <c r="L104" s="624"/>
      <c r="M104" s="612"/>
      <c r="N104" s="3"/>
      <c r="O104" s="63"/>
      <c r="P104" s="43"/>
      <c r="Q104" s="43"/>
      <c r="R104" s="3"/>
    </row>
    <row r="105" spans="1:18" s="13" customFormat="1" ht="31.5" customHeight="1" x14ac:dyDescent="0.25">
      <c r="A105" s="11"/>
      <c r="B105" s="11"/>
      <c r="C105" s="11"/>
      <c r="D105" s="11"/>
      <c r="E105" s="622">
        <f>+E85</f>
        <v>0</v>
      </c>
      <c r="F105" s="411" t="str">
        <f>+F85</f>
        <v/>
      </c>
      <c r="G105" s="411" t="str">
        <f t="shared" ref="G105:M105" si="0">+G85</f>
        <v/>
      </c>
      <c r="H105" s="411" t="str">
        <f t="shared" si="0"/>
        <v/>
      </c>
      <c r="I105" s="411" t="str">
        <f t="shared" si="0"/>
        <v/>
      </c>
      <c r="J105" s="411" t="str">
        <f t="shared" si="0"/>
        <v/>
      </c>
      <c r="K105" s="411" t="str">
        <f t="shared" si="0"/>
        <v/>
      </c>
      <c r="L105" s="411" t="str">
        <f t="shared" si="0"/>
        <v/>
      </c>
      <c r="M105" s="411" t="str">
        <f t="shared" si="0"/>
        <v/>
      </c>
      <c r="N105" s="709" t="s">
        <v>192</v>
      </c>
      <c r="O105" s="9"/>
      <c r="P105" s="300"/>
      <c r="Q105" s="61"/>
      <c r="R105" s="11"/>
    </row>
    <row r="106" spans="1:18" s="13" customFormat="1" ht="12.75" customHeight="1" x14ac:dyDescent="0.25">
      <c r="A106" s="11"/>
      <c r="B106" s="11"/>
      <c r="C106" s="11"/>
      <c r="D106" s="11"/>
      <c r="E106" s="623"/>
      <c r="F106" s="85" t="s">
        <v>31</v>
      </c>
      <c r="G106" s="85" t="s">
        <v>32</v>
      </c>
      <c r="H106" s="85" t="s">
        <v>33</v>
      </c>
      <c r="I106" s="85" t="s">
        <v>34</v>
      </c>
      <c r="J106" s="85" t="s">
        <v>35</v>
      </c>
      <c r="K106" s="85" t="s">
        <v>36</v>
      </c>
      <c r="L106" s="85" t="s">
        <v>44</v>
      </c>
      <c r="M106" s="85" t="s">
        <v>45</v>
      </c>
      <c r="N106" s="709"/>
      <c r="O106" s="9"/>
      <c r="P106" s="300"/>
      <c r="Q106" s="61"/>
      <c r="R106" s="11"/>
    </row>
    <row r="107" spans="1:18" x14ac:dyDescent="0.25">
      <c r="A107" s="3"/>
      <c r="B107" s="3"/>
      <c r="C107" s="3"/>
      <c r="D107" s="3"/>
      <c r="E107" s="94" t="s">
        <v>149</v>
      </c>
      <c r="F107" s="511">
        <f>IF($F$105="",0,'Exp 1'!S125)</f>
        <v>0</v>
      </c>
      <c r="G107" s="511">
        <f>IF(G$105="",0,'Exp 2'!S125)</f>
        <v>0</v>
      </c>
      <c r="H107" s="511">
        <f>IF(H$105="",0,'Exp 3'!S125)</f>
        <v>0</v>
      </c>
      <c r="I107" s="511">
        <f>IF(I$105="",0,'Exp 4'!S125)</f>
        <v>0</v>
      </c>
      <c r="J107" s="511">
        <f>IF(J$105="",0,'Exp 5'!S125)</f>
        <v>0</v>
      </c>
      <c r="K107" s="511">
        <f>IF(K$105="",0,'Exp 6'!S125)</f>
        <v>0</v>
      </c>
      <c r="L107" s="511">
        <f>IF(L$105="",0,'Exp 7'!S125)</f>
        <v>0</v>
      </c>
      <c r="M107" s="511">
        <f>IF(M$105="",0,'Exp 8'!J125)</f>
        <v>0</v>
      </c>
      <c r="N107" s="302">
        <f>IF(F107="",0,F107)+IF(G107="",0,G107)+IF(H107="",0,H107)+IF(I107="",0,I107)+IF(J107="",0,J107)+IF(K107="",0,K107)+IF(L107="",0,L107)+IF(M107="",0,M107)</f>
        <v>0</v>
      </c>
      <c r="O107" s="63"/>
      <c r="P107" s="63"/>
      <c r="Q107" s="32"/>
      <c r="R107" s="3"/>
    </row>
    <row r="108" spans="1:18" x14ac:dyDescent="0.25">
      <c r="A108" s="3"/>
      <c r="B108" s="3"/>
      <c r="C108" s="3"/>
      <c r="D108" s="3"/>
      <c r="E108" s="94" t="s">
        <v>150</v>
      </c>
      <c r="F108" s="511">
        <f>IF($F$105="",0,'Exp 1'!S126)</f>
        <v>0</v>
      </c>
      <c r="G108" s="511">
        <f>IF(G$105="",0,'Exp 2'!S126)</f>
        <v>0</v>
      </c>
      <c r="H108" s="511">
        <f>IF(H$105="",0,'Exp 3'!S126)</f>
        <v>0</v>
      </c>
      <c r="I108" s="511">
        <f>IF(I$105="",0,'Exp 4'!S126)</f>
        <v>0</v>
      </c>
      <c r="J108" s="511">
        <f>IF(J$105="",0,'Exp 5'!S126)</f>
        <v>0</v>
      </c>
      <c r="K108" s="511">
        <f>IF(K$105="",0,'Exp 6'!S126)</f>
        <v>0</v>
      </c>
      <c r="L108" s="511">
        <f>IF(L$105="",0,'Exp 7'!S126)</f>
        <v>0</v>
      </c>
      <c r="M108" s="511">
        <f>IF(M$105="",0,'Exp 8'!J126)</f>
        <v>0</v>
      </c>
      <c r="N108" s="302">
        <f t="shared" ref="N108:N118" si="1">IF(F108="",0,F108)+IF(G108="",0,G108)+IF(H108="",0,H108)+IF(I108="",0,I108)+IF(J108="",0,J108)+IF(K108="",0,K108)+IF(L108="",0,L108)+IF(M108="",0,M108)</f>
        <v>0</v>
      </c>
      <c r="O108" s="63"/>
      <c r="P108" s="63"/>
      <c r="Q108" s="32"/>
      <c r="R108" s="3"/>
    </row>
    <row r="109" spans="1:18" x14ac:dyDescent="0.25">
      <c r="A109" s="3"/>
      <c r="B109" s="3"/>
      <c r="C109" s="3"/>
      <c r="D109" s="3"/>
      <c r="E109" s="94" t="s">
        <v>151</v>
      </c>
      <c r="F109" s="511">
        <f>IF($F$105="",0,'Exp 1'!S127)</f>
        <v>0</v>
      </c>
      <c r="G109" s="511">
        <f>IF(G$105="",0,'Exp 2'!S127)</f>
        <v>0</v>
      </c>
      <c r="H109" s="511">
        <f>IF(H$105="",0,'Exp 3'!S127)</f>
        <v>0</v>
      </c>
      <c r="I109" s="511">
        <f>IF(I$105="",0,'Exp 4'!S127)</f>
        <v>0</v>
      </c>
      <c r="J109" s="511">
        <f>IF(J$105="",0,'Exp 5'!S127)</f>
        <v>0</v>
      </c>
      <c r="K109" s="511">
        <f>IF(K$105="",0,'Exp 6'!S127)</f>
        <v>0</v>
      </c>
      <c r="L109" s="511">
        <f>IF(L$105="",0,'Exp 7'!S127)</f>
        <v>0</v>
      </c>
      <c r="M109" s="511">
        <f>IF(M$105="",0,'Exp 8'!J127)</f>
        <v>0</v>
      </c>
      <c r="N109" s="302">
        <f t="shared" si="1"/>
        <v>0</v>
      </c>
      <c r="O109" s="63"/>
      <c r="P109" s="63"/>
      <c r="Q109" s="32"/>
      <c r="R109" s="3"/>
    </row>
    <row r="110" spans="1:18" x14ac:dyDescent="0.25">
      <c r="A110" s="3"/>
      <c r="B110" s="3"/>
      <c r="C110" s="3"/>
      <c r="D110" s="3"/>
      <c r="E110" s="94" t="s">
        <v>152</v>
      </c>
      <c r="F110" s="511">
        <f>IF($F$105="",0,'Exp 1'!S128)</f>
        <v>0</v>
      </c>
      <c r="G110" s="511">
        <f>IF(G$105="",0,'Exp 2'!S128)</f>
        <v>0</v>
      </c>
      <c r="H110" s="511">
        <f>IF(H$105="",0,'Exp 3'!S128)</f>
        <v>0</v>
      </c>
      <c r="I110" s="511">
        <f>IF(I$105="",0,'Exp 4'!S128)</f>
        <v>0</v>
      </c>
      <c r="J110" s="511">
        <f>IF(J$105="",0,'Exp 5'!S128)</f>
        <v>0</v>
      </c>
      <c r="K110" s="511">
        <f>IF(K$105="",0,'Exp 6'!S128)</f>
        <v>0</v>
      </c>
      <c r="L110" s="511">
        <f>IF(L$105="",0,'Exp 7'!S128)</f>
        <v>0</v>
      </c>
      <c r="M110" s="511">
        <f>IF(M$105="",0,'Exp 8'!J128)</f>
        <v>0</v>
      </c>
      <c r="N110" s="302">
        <f t="shared" si="1"/>
        <v>0</v>
      </c>
      <c r="O110" s="63"/>
      <c r="P110" s="63"/>
      <c r="Q110" s="32"/>
      <c r="R110" s="3"/>
    </row>
    <row r="111" spans="1:18" x14ac:dyDescent="0.25">
      <c r="A111" s="3"/>
      <c r="B111" s="3"/>
      <c r="C111" s="3"/>
      <c r="D111" s="3"/>
      <c r="E111" s="94" t="s">
        <v>4</v>
      </c>
      <c r="F111" s="511">
        <f>IF($F$105="",0,'Exp 1'!S129)</f>
        <v>0</v>
      </c>
      <c r="G111" s="511">
        <f>IF(G$105="",0,'Exp 2'!S129)</f>
        <v>0</v>
      </c>
      <c r="H111" s="511">
        <f>IF(H$105="",0,'Exp 3'!S129)</f>
        <v>0</v>
      </c>
      <c r="I111" s="511">
        <f>IF(I$105="",0,'Exp 4'!S129)</f>
        <v>0</v>
      </c>
      <c r="J111" s="511">
        <f>IF(J$105="",0,'Exp 5'!S129)</f>
        <v>0</v>
      </c>
      <c r="K111" s="511">
        <f>IF(K$105="",0,'Exp 6'!S129)</f>
        <v>0</v>
      </c>
      <c r="L111" s="511">
        <f>IF(L$105="",0,'Exp 7'!S129)</f>
        <v>0</v>
      </c>
      <c r="M111" s="511">
        <f>IF(M$105="",0,'Exp 8'!J129)</f>
        <v>0</v>
      </c>
      <c r="N111" s="302">
        <f t="shared" si="1"/>
        <v>0</v>
      </c>
      <c r="O111" s="63"/>
      <c r="P111" s="43"/>
      <c r="Q111" s="43"/>
      <c r="R111" s="3"/>
    </row>
    <row r="112" spans="1:18" x14ac:dyDescent="0.25">
      <c r="A112" s="3"/>
      <c r="B112" s="3"/>
      <c r="C112" s="3"/>
      <c r="D112" s="3"/>
      <c r="E112" s="94" t="s">
        <v>153</v>
      </c>
      <c r="F112" s="511">
        <f>IF($F$105="",0,'Exp 1'!S130)</f>
        <v>0</v>
      </c>
      <c r="G112" s="511">
        <f>IF(G$105="",0,'Exp 2'!S130)</f>
        <v>0</v>
      </c>
      <c r="H112" s="511">
        <f>IF(H$105="",0,'Exp 3'!S130)</f>
        <v>0</v>
      </c>
      <c r="I112" s="511">
        <f>IF(I$105="",0,'Exp 4'!S130)</f>
        <v>0</v>
      </c>
      <c r="J112" s="511">
        <f>IF(J$105="",0,'Exp 5'!S130)</f>
        <v>0</v>
      </c>
      <c r="K112" s="511">
        <f>IF(K$105="",0,'Exp 6'!S130)</f>
        <v>0</v>
      </c>
      <c r="L112" s="511">
        <f>IF(L$105="",0,'Exp 7'!S130)</f>
        <v>0</v>
      </c>
      <c r="M112" s="511">
        <f>IF(M$105="",0,'Exp 8'!J130)</f>
        <v>0</v>
      </c>
      <c r="N112" s="302">
        <f t="shared" si="1"/>
        <v>0</v>
      </c>
      <c r="O112" s="63"/>
      <c r="P112" s="43"/>
      <c r="Q112" s="43"/>
      <c r="R112" s="3"/>
    </row>
    <row r="113" spans="1:18" ht="15" customHeight="1" x14ac:dyDescent="0.25">
      <c r="A113" s="3"/>
      <c r="B113" s="3"/>
      <c r="C113" s="3"/>
      <c r="D113" s="3"/>
      <c r="E113" s="94" t="s">
        <v>154</v>
      </c>
      <c r="F113" s="511">
        <f>IF($F$105="",0,'Exp 1'!S131)</f>
        <v>0</v>
      </c>
      <c r="G113" s="511">
        <f>IF(G$105="",0,'Exp 2'!S131)</f>
        <v>0</v>
      </c>
      <c r="H113" s="511">
        <f>IF(H$105="",0,'Exp 3'!S131)</f>
        <v>0</v>
      </c>
      <c r="I113" s="511">
        <f>IF(I$105="",0,'Exp 4'!S131)</f>
        <v>0</v>
      </c>
      <c r="J113" s="511">
        <f>IF(J$105="",0,'Exp 5'!S131)</f>
        <v>0</v>
      </c>
      <c r="K113" s="511">
        <f>IF(K$105="",0,'Exp 6'!S131)</f>
        <v>0</v>
      </c>
      <c r="L113" s="511">
        <f>IF(L$105="",0,'Exp 7'!S131)</f>
        <v>0</v>
      </c>
      <c r="M113" s="511">
        <f>IF(M$105="",0,'Exp 8'!J131)</f>
        <v>0</v>
      </c>
      <c r="N113" s="302">
        <f t="shared" si="1"/>
        <v>0</v>
      </c>
      <c r="O113" s="63"/>
      <c r="P113" s="43"/>
      <c r="Q113" s="43"/>
      <c r="R113" s="3"/>
    </row>
    <row r="114" spans="1:18" x14ac:dyDescent="0.25">
      <c r="A114" s="3"/>
      <c r="B114" s="3"/>
      <c r="C114" s="3"/>
      <c r="D114" s="3"/>
      <c r="E114" s="94" t="s">
        <v>155</v>
      </c>
      <c r="F114" s="511">
        <f>IF($F$105="",0,'Exp 1'!S132)</f>
        <v>0</v>
      </c>
      <c r="G114" s="511">
        <f>IF(G$105="",0,'Exp 2'!S132)</f>
        <v>0</v>
      </c>
      <c r="H114" s="511">
        <f>IF(H$105="",0,'Exp 3'!S132)</f>
        <v>0</v>
      </c>
      <c r="I114" s="511">
        <f>IF(I$105="",0,'Exp 4'!S132)</f>
        <v>0</v>
      </c>
      <c r="J114" s="511">
        <f>IF(J$105="",0,'Exp 5'!S132)</f>
        <v>0</v>
      </c>
      <c r="K114" s="511">
        <f>IF(K$105="",0,'Exp 6'!S132)</f>
        <v>0</v>
      </c>
      <c r="L114" s="511">
        <f>IF(L$105="",0,'Exp 7'!S132)</f>
        <v>0</v>
      </c>
      <c r="M114" s="511">
        <f>IF(M$105="",0,'Exp 8'!J132)</f>
        <v>0</v>
      </c>
      <c r="N114" s="302">
        <f t="shared" si="1"/>
        <v>0</v>
      </c>
      <c r="O114" s="63"/>
      <c r="P114" s="43"/>
      <c r="Q114" s="43"/>
      <c r="R114" s="3"/>
    </row>
    <row r="115" spans="1:18" ht="15" customHeight="1" x14ac:dyDescent="0.25">
      <c r="A115" s="3"/>
      <c r="B115" s="3"/>
      <c r="C115" s="3"/>
      <c r="D115" s="3"/>
      <c r="E115" s="94" t="s">
        <v>156</v>
      </c>
      <c r="F115" s="511">
        <f>IF($F$105="",0,'Exp 1'!S133)</f>
        <v>0</v>
      </c>
      <c r="G115" s="511">
        <f>IF(G$105="",0,'Exp 2'!S133)</f>
        <v>0</v>
      </c>
      <c r="H115" s="511">
        <f>IF(H$105="",0,'Exp 3'!S133)</f>
        <v>0</v>
      </c>
      <c r="I115" s="511">
        <f>IF(I$105="",0,'Exp 4'!S133)</f>
        <v>0</v>
      </c>
      <c r="J115" s="511">
        <f>IF(J$105="",0,'Exp 5'!S133)</f>
        <v>0</v>
      </c>
      <c r="K115" s="511">
        <f>IF(K$105="",0,'Exp 6'!S133)</f>
        <v>0</v>
      </c>
      <c r="L115" s="511">
        <f>IF(L$105="",0,'Exp 7'!S133)</f>
        <v>0</v>
      </c>
      <c r="M115" s="511">
        <f>IF(M$105="",0,'Exp 8'!J133)</f>
        <v>0</v>
      </c>
      <c r="N115" s="302">
        <f t="shared" si="1"/>
        <v>0</v>
      </c>
      <c r="O115" s="63"/>
      <c r="P115" s="43"/>
      <c r="Q115" s="43"/>
      <c r="R115" s="3"/>
    </row>
    <row r="116" spans="1:18" x14ac:dyDescent="0.25">
      <c r="A116" s="3"/>
      <c r="B116" s="3"/>
      <c r="C116" s="3"/>
      <c r="D116" s="3"/>
      <c r="E116" s="94" t="s">
        <v>157</v>
      </c>
      <c r="F116" s="511">
        <f>IF($F$105="",0,'Exp 1'!S134)</f>
        <v>0</v>
      </c>
      <c r="G116" s="511">
        <f>IF(G$105="",0,'Exp 2'!S134)</f>
        <v>0</v>
      </c>
      <c r="H116" s="511">
        <f>IF(H$105="",0,'Exp 3'!S134)</f>
        <v>0</v>
      </c>
      <c r="I116" s="511">
        <f>IF(I$105="",0,'Exp 4'!S134)</f>
        <v>0</v>
      </c>
      <c r="J116" s="511">
        <f>IF(J$105="",0,'Exp 5'!S134)</f>
        <v>0</v>
      </c>
      <c r="K116" s="511">
        <f>IF(K$105="",0,'Exp 6'!S134)</f>
        <v>0</v>
      </c>
      <c r="L116" s="511">
        <f>IF(L$105="",0,'Exp 7'!S134)</f>
        <v>0</v>
      </c>
      <c r="M116" s="511">
        <f>IF(M$105="",0,'Exp 8'!J134)</f>
        <v>0</v>
      </c>
      <c r="N116" s="302">
        <f t="shared" si="1"/>
        <v>0</v>
      </c>
      <c r="O116" s="63"/>
      <c r="P116" s="43"/>
      <c r="Q116" s="43"/>
      <c r="R116" s="3"/>
    </row>
    <row r="117" spans="1:18" x14ac:dyDescent="0.25">
      <c r="A117" s="3"/>
      <c r="B117" s="3"/>
      <c r="C117" s="3"/>
      <c r="D117" s="3"/>
      <c r="E117" s="94" t="s">
        <v>158</v>
      </c>
      <c r="F117" s="511">
        <f>IF($F$105="",0,'Exp 1'!S135)</f>
        <v>0</v>
      </c>
      <c r="G117" s="511">
        <f>IF(G$105="",0,'Exp 2'!S135)</f>
        <v>0</v>
      </c>
      <c r="H117" s="511">
        <f>IF(H$105="",0,'Exp 3'!S135)</f>
        <v>0</v>
      </c>
      <c r="I117" s="511">
        <f>IF(I$105="",0,'Exp 4'!S135)</f>
        <v>0</v>
      </c>
      <c r="J117" s="511">
        <f>IF(J$105="",0,'Exp 5'!S135)</f>
        <v>0</v>
      </c>
      <c r="K117" s="511">
        <f>IF(K$105="",0,'Exp 6'!S135)</f>
        <v>0</v>
      </c>
      <c r="L117" s="511">
        <f>IF(L$105="",0,'Exp 7'!S135)</f>
        <v>0</v>
      </c>
      <c r="M117" s="511">
        <f>IF(M$105="",0,'Exp 8'!J135)</f>
        <v>0</v>
      </c>
      <c r="N117" s="302">
        <f t="shared" si="1"/>
        <v>0</v>
      </c>
      <c r="O117" s="63"/>
      <c r="P117" s="43"/>
      <c r="Q117" s="43"/>
      <c r="R117" s="3"/>
    </row>
    <row r="118" spans="1:18" x14ac:dyDescent="0.25">
      <c r="A118" s="3"/>
      <c r="B118" s="3"/>
      <c r="C118" s="3"/>
      <c r="D118" s="3"/>
      <c r="E118" s="94" t="s">
        <v>159</v>
      </c>
      <c r="F118" s="511">
        <f>IF($F$105="",0,'Exp 1'!S136)</f>
        <v>0</v>
      </c>
      <c r="G118" s="511">
        <f>IF(G$105="",0,'Exp 2'!S136)</f>
        <v>0</v>
      </c>
      <c r="H118" s="511">
        <f>IF(H$105="",0,'Exp 3'!S136)</f>
        <v>0</v>
      </c>
      <c r="I118" s="511">
        <f>IF(I$105="",0,'Exp 4'!S136)</f>
        <v>0</v>
      </c>
      <c r="J118" s="511">
        <f>IF(J$105="",0,'Exp 5'!S136)</f>
        <v>0</v>
      </c>
      <c r="K118" s="511">
        <f>IF(K$105="",0,'Exp 6'!S136)</f>
        <v>0</v>
      </c>
      <c r="L118" s="511">
        <f>IF(L$105="",0,'Exp 7'!S136)</f>
        <v>0</v>
      </c>
      <c r="M118" s="511">
        <f>IF(M$105="",0,'Exp 8'!J136)</f>
        <v>0</v>
      </c>
      <c r="N118" s="302">
        <f t="shared" si="1"/>
        <v>0</v>
      </c>
      <c r="O118" s="63"/>
      <c r="P118" s="43"/>
      <c r="Q118" s="43"/>
      <c r="R118" s="3"/>
    </row>
    <row r="119" spans="1:18" ht="17.25" customHeight="1" x14ac:dyDescent="0.25">
      <c r="A119" s="3"/>
      <c r="B119" s="2"/>
      <c r="C119" s="3"/>
      <c r="D119" s="3"/>
      <c r="E119" s="4"/>
      <c r="F119" s="3"/>
      <c r="G119" s="3"/>
      <c r="H119" s="3"/>
      <c r="I119" s="3"/>
      <c r="J119" s="3"/>
      <c r="K119" s="3"/>
      <c r="L119" s="3"/>
      <c r="M119" s="3"/>
      <c r="N119" s="2"/>
      <c r="O119" s="3"/>
      <c r="P119" s="3"/>
      <c r="Q119" s="3"/>
      <c r="R119" s="2"/>
    </row>
    <row r="120" spans="1:18" s="89" customFormat="1" x14ac:dyDescent="0.25">
      <c r="A120" s="86"/>
      <c r="B120" s="87"/>
      <c r="C120" s="88"/>
      <c r="D120" s="86"/>
      <c r="E120" s="87"/>
      <c r="F120" s="88"/>
      <c r="G120" s="88"/>
      <c r="H120" s="88"/>
      <c r="I120" s="88"/>
      <c r="J120" s="88"/>
      <c r="K120" s="88"/>
      <c r="L120" s="88"/>
      <c r="M120" s="88"/>
      <c r="N120" s="86"/>
      <c r="O120" s="87"/>
      <c r="P120" s="86"/>
      <c r="Q120" s="86"/>
      <c r="R120" s="86"/>
    </row>
    <row r="121" spans="1:18" ht="31.5" customHeight="1" x14ac:dyDescent="0.25">
      <c r="A121" s="3"/>
      <c r="B121" s="3"/>
      <c r="C121" s="3"/>
      <c r="D121" s="3"/>
      <c r="E121" s="611" t="s">
        <v>266</v>
      </c>
      <c r="F121" s="624"/>
      <c r="G121" s="624"/>
      <c r="H121" s="624"/>
      <c r="I121" s="624"/>
      <c r="J121" s="624"/>
      <c r="K121" s="624"/>
      <c r="L121" s="624"/>
      <c r="M121" s="612"/>
      <c r="N121" s="3"/>
      <c r="O121" s="63"/>
      <c r="P121" s="43"/>
      <c r="Q121" s="43"/>
      <c r="R121" s="3"/>
    </row>
    <row r="122" spans="1:18" s="13" customFormat="1" ht="31.5" customHeight="1" x14ac:dyDescent="0.25">
      <c r="A122" s="11"/>
      <c r="B122" s="11"/>
      <c r="C122" s="11"/>
      <c r="D122" s="11"/>
      <c r="E122" s="622">
        <f>+E105</f>
        <v>0</v>
      </c>
      <c r="F122" s="411" t="str">
        <f>+F105</f>
        <v/>
      </c>
      <c r="G122" s="411" t="str">
        <f t="shared" ref="G122:M122" si="2">+G105</f>
        <v/>
      </c>
      <c r="H122" s="411" t="str">
        <f t="shared" si="2"/>
        <v/>
      </c>
      <c r="I122" s="411" t="str">
        <f t="shared" si="2"/>
        <v/>
      </c>
      <c r="J122" s="411" t="str">
        <f t="shared" si="2"/>
        <v/>
      </c>
      <c r="K122" s="411" t="str">
        <f t="shared" si="2"/>
        <v/>
      </c>
      <c r="L122" s="411" t="str">
        <f t="shared" si="2"/>
        <v/>
      </c>
      <c r="M122" s="411" t="str">
        <f t="shared" si="2"/>
        <v/>
      </c>
      <c r="N122" s="709" t="s">
        <v>192</v>
      </c>
      <c r="O122" s="9"/>
      <c r="P122" s="300"/>
      <c r="Q122" s="61"/>
      <c r="R122" s="11"/>
    </row>
    <row r="123" spans="1:18" s="13" customFormat="1" ht="12.75" customHeight="1" x14ac:dyDescent="0.25">
      <c r="A123" s="11"/>
      <c r="B123" s="11"/>
      <c r="C123" s="11"/>
      <c r="D123" s="11"/>
      <c r="E123" s="623"/>
      <c r="F123" s="85" t="s">
        <v>31</v>
      </c>
      <c r="G123" s="85" t="s">
        <v>32</v>
      </c>
      <c r="H123" s="85" t="s">
        <v>33</v>
      </c>
      <c r="I123" s="85" t="s">
        <v>34</v>
      </c>
      <c r="J123" s="85" t="s">
        <v>35</v>
      </c>
      <c r="K123" s="85" t="s">
        <v>36</v>
      </c>
      <c r="L123" s="85" t="s">
        <v>44</v>
      </c>
      <c r="M123" s="85" t="s">
        <v>45</v>
      </c>
      <c r="N123" s="709"/>
      <c r="O123" s="9"/>
      <c r="P123" s="300"/>
      <c r="Q123" s="61"/>
      <c r="R123" s="11"/>
    </row>
    <row r="124" spans="1:18" x14ac:dyDescent="0.25">
      <c r="A124" s="3"/>
      <c r="B124" s="3"/>
      <c r="C124" s="3"/>
      <c r="D124" s="3"/>
      <c r="E124" s="94" t="s">
        <v>149</v>
      </c>
      <c r="F124" s="511">
        <f>IF($F$105="",0,'Exp 1'!P125)</f>
        <v>0</v>
      </c>
      <c r="G124" s="511">
        <f>IF(G$105="",0,'Exp 2'!P125)</f>
        <v>0</v>
      </c>
      <c r="H124" s="511">
        <f>IF(H$105="",0,'Exp 3'!P125)</f>
        <v>0</v>
      </c>
      <c r="I124" s="511">
        <f>IF(I$105="",0,'Exp 4'!P125)</f>
        <v>0</v>
      </c>
      <c r="J124" s="511">
        <f>IF(J$105="",0,'Exp 5'!P125)</f>
        <v>0</v>
      </c>
      <c r="K124" s="511">
        <f>IF(K$105="",0,'Exp 6'!P125)</f>
        <v>0</v>
      </c>
      <c r="L124" s="511">
        <f>IF(L$105="",0,'Exp 7'!P125)</f>
        <v>0</v>
      </c>
      <c r="M124" s="511">
        <f>IF(M$105="",0,'Exp 8'!J125)</f>
        <v>0</v>
      </c>
      <c r="N124" s="302">
        <f>IF(F124="",0,F124)+IF(G124="",0,G124)+IF(H124="",0,H124)+IF(I124="",0,I124)+IF(J124="",0,J124)+IF(K124="",0,K124)+IF(L124="",0,L124)+IF(M124="",0,M124)</f>
        <v>0</v>
      </c>
      <c r="O124" s="63"/>
      <c r="P124" s="63"/>
      <c r="Q124" s="32"/>
      <c r="R124" s="3"/>
    </row>
    <row r="125" spans="1:18" x14ac:dyDescent="0.25">
      <c r="A125" s="3"/>
      <c r="B125" s="3"/>
      <c r="C125" s="3"/>
      <c r="D125" s="3"/>
      <c r="E125" s="94" t="s">
        <v>150</v>
      </c>
      <c r="F125" s="511">
        <f>IF($F$105="",0,'Exp 1'!P126)</f>
        <v>0</v>
      </c>
      <c r="G125" s="511">
        <f>IF(G$105="",0,'Exp 2'!P126)</f>
        <v>0</v>
      </c>
      <c r="H125" s="511">
        <f>IF(H$105="",0,'Exp 3'!P126)</f>
        <v>0</v>
      </c>
      <c r="I125" s="511">
        <f>IF(I$105="",0,'Exp 4'!P126)</f>
        <v>0</v>
      </c>
      <c r="J125" s="511">
        <f>IF(J$105="",0,'Exp 5'!P126)</f>
        <v>0</v>
      </c>
      <c r="K125" s="511">
        <f>IF(K$105="",0,'Exp 6'!P126)</f>
        <v>0</v>
      </c>
      <c r="L125" s="511">
        <f>IF(L$105="",0,'Exp 7'!P126)</f>
        <v>0</v>
      </c>
      <c r="M125" s="511">
        <f>IF(M$105="",0,'Exp 8'!J126)</f>
        <v>0</v>
      </c>
      <c r="N125" s="302">
        <f t="shared" ref="N125:N135" si="3">IF(F125="",0,F125)+IF(G125="",0,G125)+IF(H125="",0,H125)+IF(I125="",0,I125)+IF(J125="",0,J125)+IF(K125="",0,K125)+IF(L125="",0,L125)+IF(M125="",0,M125)</f>
        <v>0</v>
      </c>
      <c r="O125" s="63"/>
      <c r="P125" s="63"/>
      <c r="Q125" s="32"/>
      <c r="R125" s="3"/>
    </row>
    <row r="126" spans="1:18" x14ac:dyDescent="0.25">
      <c r="A126" s="3"/>
      <c r="B126" s="3"/>
      <c r="C126" s="3"/>
      <c r="D126" s="3"/>
      <c r="E126" s="94" t="s">
        <v>151</v>
      </c>
      <c r="F126" s="511">
        <f>IF($F$105="",0,'Exp 1'!P127)</f>
        <v>0</v>
      </c>
      <c r="G126" s="511">
        <f>IF(G$105="",0,'Exp 2'!P127)</f>
        <v>0</v>
      </c>
      <c r="H126" s="511">
        <f>IF(H$105="",0,'Exp 3'!P127)</f>
        <v>0</v>
      </c>
      <c r="I126" s="511">
        <f>IF(I$105="",0,'Exp 4'!P127)</f>
        <v>0</v>
      </c>
      <c r="J126" s="511">
        <f>IF(J$105="",0,'Exp 5'!P127)</f>
        <v>0</v>
      </c>
      <c r="K126" s="511">
        <f>IF(K$105="",0,'Exp 6'!P127)</f>
        <v>0</v>
      </c>
      <c r="L126" s="511">
        <f>IF(L$105="",0,'Exp 7'!P127)</f>
        <v>0</v>
      </c>
      <c r="M126" s="511">
        <f>IF(M$105="",0,'Exp 8'!J127)</f>
        <v>0</v>
      </c>
      <c r="N126" s="302">
        <f t="shared" si="3"/>
        <v>0</v>
      </c>
      <c r="O126" s="63"/>
      <c r="P126" s="63"/>
      <c r="Q126" s="32"/>
      <c r="R126" s="3"/>
    </row>
    <row r="127" spans="1:18" x14ac:dyDescent="0.25">
      <c r="A127" s="3"/>
      <c r="B127" s="3"/>
      <c r="C127" s="3"/>
      <c r="D127" s="3"/>
      <c r="E127" s="94" t="s">
        <v>152</v>
      </c>
      <c r="F127" s="511">
        <f>IF($F$105="",0,'Exp 1'!P128)</f>
        <v>0</v>
      </c>
      <c r="G127" s="511">
        <f>IF(G$105="",0,'Exp 2'!P128)</f>
        <v>0</v>
      </c>
      <c r="H127" s="511">
        <f>IF(H$105="",0,'Exp 3'!P128)</f>
        <v>0</v>
      </c>
      <c r="I127" s="511">
        <f>IF(I$105="",0,'Exp 4'!P128)</f>
        <v>0</v>
      </c>
      <c r="J127" s="511">
        <f>IF(J$105="",0,'Exp 5'!P128)</f>
        <v>0</v>
      </c>
      <c r="K127" s="511">
        <f>IF(K$105="",0,'Exp 6'!P128)</f>
        <v>0</v>
      </c>
      <c r="L127" s="511">
        <f>IF(L$105="",0,'Exp 7'!P128)</f>
        <v>0</v>
      </c>
      <c r="M127" s="511">
        <f>IF(M$105="",0,'Exp 8'!J128)</f>
        <v>0</v>
      </c>
      <c r="N127" s="302">
        <f t="shared" si="3"/>
        <v>0</v>
      </c>
      <c r="O127" s="63"/>
      <c r="P127" s="63"/>
      <c r="Q127" s="32"/>
      <c r="R127" s="3"/>
    </row>
    <row r="128" spans="1:18" x14ac:dyDescent="0.25">
      <c r="A128" s="3"/>
      <c r="B128" s="3"/>
      <c r="C128" s="3"/>
      <c r="D128" s="3"/>
      <c r="E128" s="94" t="s">
        <v>4</v>
      </c>
      <c r="F128" s="511">
        <f>IF($F$105="",0,'Exp 1'!P129)</f>
        <v>0</v>
      </c>
      <c r="G128" s="511">
        <f>IF(G$105="",0,'Exp 2'!P129)</f>
        <v>0</v>
      </c>
      <c r="H128" s="511">
        <f>IF(H$105="",0,'Exp 3'!P129)</f>
        <v>0</v>
      </c>
      <c r="I128" s="511">
        <f>IF(I$105="",0,'Exp 4'!P129)</f>
        <v>0</v>
      </c>
      <c r="J128" s="511">
        <f>IF(J$105="",0,'Exp 5'!P129)</f>
        <v>0</v>
      </c>
      <c r="K128" s="511">
        <f>IF(K$105="",0,'Exp 6'!P129)</f>
        <v>0</v>
      </c>
      <c r="L128" s="511">
        <f>IF(L$105="",0,'Exp 7'!P129)</f>
        <v>0</v>
      </c>
      <c r="M128" s="511">
        <f>IF(M$105="",0,'Exp 8'!J129)</f>
        <v>0</v>
      </c>
      <c r="N128" s="302">
        <f t="shared" si="3"/>
        <v>0</v>
      </c>
      <c r="O128" s="63"/>
      <c r="P128" s="43"/>
      <c r="Q128" s="43"/>
      <c r="R128" s="3"/>
    </row>
    <row r="129" spans="1:18" x14ac:dyDescent="0.25">
      <c r="A129" s="3"/>
      <c r="B129" s="3"/>
      <c r="C129" s="3"/>
      <c r="D129" s="3"/>
      <c r="E129" s="94" t="s">
        <v>153</v>
      </c>
      <c r="F129" s="511">
        <f>IF($F$105="",0,'Exp 1'!P130)</f>
        <v>0</v>
      </c>
      <c r="G129" s="511">
        <f>IF(G$105="",0,'Exp 2'!P130)</f>
        <v>0</v>
      </c>
      <c r="H129" s="511">
        <f>IF(H$105="",0,'Exp 3'!P130)</f>
        <v>0</v>
      </c>
      <c r="I129" s="511">
        <f>IF(I$105="",0,'Exp 4'!P130)</f>
        <v>0</v>
      </c>
      <c r="J129" s="511">
        <f>IF(J$105="",0,'Exp 5'!P130)</f>
        <v>0</v>
      </c>
      <c r="K129" s="511">
        <f>IF(K$105="",0,'Exp 6'!P130)</f>
        <v>0</v>
      </c>
      <c r="L129" s="511">
        <f>IF(L$105="",0,'Exp 7'!P130)</f>
        <v>0</v>
      </c>
      <c r="M129" s="511">
        <f>IF(M$105="",0,'Exp 8'!J130)</f>
        <v>0</v>
      </c>
      <c r="N129" s="302">
        <f t="shared" si="3"/>
        <v>0</v>
      </c>
      <c r="O129" s="63"/>
      <c r="P129" s="43"/>
      <c r="Q129" s="43"/>
      <c r="R129" s="3"/>
    </row>
    <row r="130" spans="1:18" ht="15" customHeight="1" x14ac:dyDescent="0.25">
      <c r="A130" s="3"/>
      <c r="B130" s="3"/>
      <c r="C130" s="3"/>
      <c r="D130" s="3"/>
      <c r="E130" s="94" t="s">
        <v>154</v>
      </c>
      <c r="F130" s="511">
        <f>IF($F$105="",0,'Exp 1'!P131)</f>
        <v>0</v>
      </c>
      <c r="G130" s="511">
        <f>IF(G$105="",0,'Exp 2'!P131)</f>
        <v>0</v>
      </c>
      <c r="H130" s="511">
        <f>IF(H$105="",0,'Exp 3'!P131)</f>
        <v>0</v>
      </c>
      <c r="I130" s="511">
        <f>IF(I$105="",0,'Exp 4'!P131)</f>
        <v>0</v>
      </c>
      <c r="J130" s="511">
        <f>IF(J$105="",0,'Exp 5'!P131)</f>
        <v>0</v>
      </c>
      <c r="K130" s="511">
        <f>IF(K$105="",0,'Exp 6'!P131)</f>
        <v>0</v>
      </c>
      <c r="L130" s="511">
        <f>IF(L$105="",0,'Exp 7'!P131)</f>
        <v>0</v>
      </c>
      <c r="M130" s="511">
        <f>IF(M$105="",0,'Exp 8'!J131)</f>
        <v>0</v>
      </c>
      <c r="N130" s="302">
        <f t="shared" si="3"/>
        <v>0</v>
      </c>
      <c r="O130" s="63"/>
      <c r="P130" s="43"/>
      <c r="Q130" s="43"/>
      <c r="R130" s="3"/>
    </row>
    <row r="131" spans="1:18" x14ac:dyDescent="0.25">
      <c r="A131" s="3"/>
      <c r="B131" s="3"/>
      <c r="C131" s="3"/>
      <c r="D131" s="3"/>
      <c r="E131" s="94" t="s">
        <v>155</v>
      </c>
      <c r="F131" s="511">
        <f>IF($F$105="",0,'Exp 1'!P132)</f>
        <v>0</v>
      </c>
      <c r="G131" s="511">
        <f>IF(G$105="",0,'Exp 2'!P132)</f>
        <v>0</v>
      </c>
      <c r="H131" s="511">
        <f>IF(H$105="",0,'Exp 3'!P132)</f>
        <v>0</v>
      </c>
      <c r="I131" s="511">
        <f>IF(I$105="",0,'Exp 4'!P132)</f>
        <v>0</v>
      </c>
      <c r="J131" s="511">
        <f>IF(J$105="",0,'Exp 5'!P132)</f>
        <v>0</v>
      </c>
      <c r="K131" s="511">
        <f>IF(K$105="",0,'Exp 6'!P132)</f>
        <v>0</v>
      </c>
      <c r="L131" s="511">
        <f>IF(L$105="",0,'Exp 7'!P132)</f>
        <v>0</v>
      </c>
      <c r="M131" s="511">
        <f>IF(M$105="",0,'Exp 8'!J132)</f>
        <v>0</v>
      </c>
      <c r="N131" s="302">
        <f t="shared" si="3"/>
        <v>0</v>
      </c>
      <c r="O131" s="63"/>
      <c r="P131" s="43"/>
      <c r="Q131" s="43"/>
      <c r="R131" s="3"/>
    </row>
    <row r="132" spans="1:18" ht="15" customHeight="1" x14ac:dyDescent="0.25">
      <c r="A132" s="3"/>
      <c r="B132" s="3"/>
      <c r="C132" s="3"/>
      <c r="D132" s="3"/>
      <c r="E132" s="94" t="s">
        <v>156</v>
      </c>
      <c r="F132" s="511">
        <f>IF($F$105="",0,'Exp 1'!P133)</f>
        <v>0</v>
      </c>
      <c r="G132" s="511">
        <f>IF(G$105="",0,'Exp 2'!P133)</f>
        <v>0</v>
      </c>
      <c r="H132" s="511">
        <f>IF(H$105="",0,'Exp 3'!P133)</f>
        <v>0</v>
      </c>
      <c r="I132" s="511">
        <f>IF(I$105="",0,'Exp 4'!P133)</f>
        <v>0</v>
      </c>
      <c r="J132" s="511">
        <f>IF(J$105="",0,'Exp 5'!P133)</f>
        <v>0</v>
      </c>
      <c r="K132" s="511">
        <f>IF(K$105="",0,'Exp 6'!P133)</f>
        <v>0</v>
      </c>
      <c r="L132" s="511">
        <f>IF(L$105="",0,'Exp 7'!P133)</f>
        <v>0</v>
      </c>
      <c r="M132" s="511">
        <f>IF(M$105="",0,'Exp 8'!J133)</f>
        <v>0</v>
      </c>
      <c r="N132" s="302">
        <f t="shared" si="3"/>
        <v>0</v>
      </c>
      <c r="O132" s="63"/>
      <c r="P132" s="43"/>
      <c r="Q132" s="43"/>
      <c r="R132" s="3"/>
    </row>
    <row r="133" spans="1:18" x14ac:dyDescent="0.25">
      <c r="A133" s="3"/>
      <c r="B133" s="3"/>
      <c r="C133" s="3"/>
      <c r="D133" s="3"/>
      <c r="E133" s="94" t="s">
        <v>157</v>
      </c>
      <c r="F133" s="511">
        <f>IF($F$105="",0,'Exp 1'!P134)</f>
        <v>0</v>
      </c>
      <c r="G133" s="511">
        <f>IF(G$105="",0,'Exp 2'!P134)</f>
        <v>0</v>
      </c>
      <c r="H133" s="511">
        <f>IF(H$105="",0,'Exp 3'!P134)</f>
        <v>0</v>
      </c>
      <c r="I133" s="511">
        <f>IF(I$105="",0,'Exp 4'!P134)</f>
        <v>0</v>
      </c>
      <c r="J133" s="511">
        <f>IF(J$105="",0,'Exp 5'!P134)</f>
        <v>0</v>
      </c>
      <c r="K133" s="511">
        <f>IF(K$105="",0,'Exp 6'!P134)</f>
        <v>0</v>
      </c>
      <c r="L133" s="511">
        <f>IF(L$105="",0,'Exp 7'!P134)</f>
        <v>0</v>
      </c>
      <c r="M133" s="511">
        <f>IF(M$105="",0,'Exp 8'!J134)</f>
        <v>0</v>
      </c>
      <c r="N133" s="302">
        <f t="shared" si="3"/>
        <v>0</v>
      </c>
      <c r="O133" s="63"/>
      <c r="P133" s="43"/>
      <c r="Q133" s="43"/>
      <c r="R133" s="3"/>
    </row>
    <row r="134" spans="1:18" x14ac:dyDescent="0.25">
      <c r="A134" s="3"/>
      <c r="B134" s="3"/>
      <c r="C134" s="3"/>
      <c r="D134" s="3"/>
      <c r="E134" s="94" t="s">
        <v>158</v>
      </c>
      <c r="F134" s="511">
        <f>IF($F$105="",0,'Exp 1'!P135)</f>
        <v>0</v>
      </c>
      <c r="G134" s="511">
        <f>IF(G$105="",0,'Exp 2'!P135)</f>
        <v>0</v>
      </c>
      <c r="H134" s="511">
        <f>IF(H$105="",0,'Exp 3'!P135)</f>
        <v>0</v>
      </c>
      <c r="I134" s="511">
        <f>IF(I$105="",0,'Exp 4'!P135)</f>
        <v>0</v>
      </c>
      <c r="J134" s="511">
        <f>IF(J$105="",0,'Exp 5'!P135)</f>
        <v>0</v>
      </c>
      <c r="K134" s="511">
        <f>IF(K$105="",0,'Exp 6'!P135)</f>
        <v>0</v>
      </c>
      <c r="L134" s="511">
        <f>IF(L$105="",0,'Exp 7'!P135)</f>
        <v>0</v>
      </c>
      <c r="M134" s="511">
        <f>IF(M$105="",0,'Exp 8'!J135)</f>
        <v>0</v>
      </c>
      <c r="N134" s="302">
        <f t="shared" si="3"/>
        <v>0</v>
      </c>
      <c r="O134" s="63"/>
      <c r="P134" s="43"/>
      <c r="Q134" s="43"/>
      <c r="R134" s="3"/>
    </row>
    <row r="135" spans="1:18" x14ac:dyDescent="0.25">
      <c r="A135" s="3"/>
      <c r="B135" s="3"/>
      <c r="C135" s="3"/>
      <c r="D135" s="3"/>
      <c r="E135" s="94" t="s">
        <v>159</v>
      </c>
      <c r="F135" s="511">
        <f>IF($F$105="",0,'Exp 1'!P136)</f>
        <v>0</v>
      </c>
      <c r="G135" s="511">
        <f>IF(G$105="",0,'Exp 2'!P136)</f>
        <v>0</v>
      </c>
      <c r="H135" s="511">
        <f>IF(H$105="",0,'Exp 3'!P136)</f>
        <v>0</v>
      </c>
      <c r="I135" s="511">
        <f>IF(I$105="",0,'Exp 4'!P136)</f>
        <v>0</v>
      </c>
      <c r="J135" s="511">
        <f>IF(J$105="",0,'Exp 5'!P136)</f>
        <v>0</v>
      </c>
      <c r="K135" s="511">
        <f>IF(K$105="",0,'Exp 6'!P136)</f>
        <v>0</v>
      </c>
      <c r="L135" s="511">
        <f>IF(L$105="",0,'Exp 7'!P136)</f>
        <v>0</v>
      </c>
      <c r="M135" s="511">
        <f>IF(M$105="",0,'Exp 8'!J136)</f>
        <v>0</v>
      </c>
      <c r="N135" s="302">
        <f t="shared" si="3"/>
        <v>0</v>
      </c>
      <c r="O135" s="63"/>
      <c r="P135" s="43"/>
      <c r="Q135" s="43"/>
      <c r="R135" s="3"/>
    </row>
    <row r="136" spans="1:18" ht="17.25" customHeight="1" x14ac:dyDescent="0.25">
      <c r="A136" s="3"/>
      <c r="B136" s="2"/>
      <c r="C136" s="3"/>
      <c r="D136" s="3"/>
      <c r="E136" s="4"/>
      <c r="F136" s="3"/>
      <c r="G136" s="3"/>
      <c r="H136" s="3"/>
      <c r="I136" s="3"/>
      <c r="J136" s="3"/>
      <c r="K136" s="3"/>
      <c r="L136" s="3"/>
      <c r="M136" s="3"/>
      <c r="N136" s="2"/>
      <c r="O136" s="3"/>
      <c r="P136" s="3"/>
      <c r="Q136" s="3"/>
      <c r="R136" s="2"/>
    </row>
    <row r="137" spans="1:18" s="89" customFormat="1" x14ac:dyDescent="0.25">
      <c r="A137" s="86"/>
      <c r="B137" s="87"/>
      <c r="C137" s="88"/>
      <c r="D137" s="86"/>
      <c r="E137" s="87"/>
      <c r="F137" s="88"/>
      <c r="G137" s="88"/>
      <c r="H137" s="88"/>
      <c r="I137" s="88"/>
      <c r="J137" s="88"/>
      <c r="K137" s="88"/>
      <c r="L137" s="88"/>
      <c r="M137" s="88"/>
      <c r="N137" s="86"/>
      <c r="O137" s="87"/>
      <c r="P137" s="86"/>
      <c r="Q137" s="86"/>
      <c r="R137" s="86"/>
    </row>
    <row r="138" spans="1:18" ht="31.5" customHeight="1" x14ac:dyDescent="0.25">
      <c r="A138" s="3"/>
      <c r="B138" s="3"/>
      <c r="C138" s="3"/>
      <c r="D138" s="3"/>
      <c r="E138" s="611" t="s">
        <v>265</v>
      </c>
      <c r="F138" s="624"/>
      <c r="G138" s="624"/>
      <c r="H138" s="624"/>
      <c r="I138" s="624"/>
      <c r="J138" s="624"/>
      <c r="K138" s="624"/>
      <c r="L138" s="624"/>
      <c r="M138" s="612"/>
      <c r="N138" s="3"/>
      <c r="O138" s="63"/>
      <c r="P138" s="43"/>
      <c r="Q138" s="43"/>
      <c r="R138" s="3"/>
    </row>
    <row r="139" spans="1:18" s="13" customFormat="1" ht="31.5" customHeight="1" x14ac:dyDescent="0.25">
      <c r="A139" s="11"/>
      <c r="B139" s="11"/>
      <c r="C139" s="11"/>
      <c r="D139" s="11"/>
      <c r="E139" s="622">
        <f>+E122</f>
        <v>0</v>
      </c>
      <c r="F139" s="411" t="str">
        <f>+F122</f>
        <v/>
      </c>
      <c r="G139" s="411" t="str">
        <f t="shared" ref="G139:M139" si="4">+G122</f>
        <v/>
      </c>
      <c r="H139" s="411" t="str">
        <f t="shared" si="4"/>
        <v/>
      </c>
      <c r="I139" s="411" t="str">
        <f t="shared" si="4"/>
        <v/>
      </c>
      <c r="J139" s="411" t="str">
        <f t="shared" si="4"/>
        <v/>
      </c>
      <c r="K139" s="411" t="str">
        <f t="shared" si="4"/>
        <v/>
      </c>
      <c r="L139" s="411" t="str">
        <f t="shared" si="4"/>
        <v/>
      </c>
      <c r="M139" s="411" t="str">
        <f t="shared" si="4"/>
        <v/>
      </c>
      <c r="N139" s="709" t="s">
        <v>192</v>
      </c>
      <c r="O139" s="9"/>
      <c r="P139" s="300"/>
      <c r="Q139" s="61"/>
      <c r="R139" s="11"/>
    </row>
    <row r="140" spans="1:18" s="13" customFormat="1" ht="12.75" customHeight="1" x14ac:dyDescent="0.25">
      <c r="A140" s="11"/>
      <c r="B140" s="11"/>
      <c r="C140" s="11"/>
      <c r="D140" s="11"/>
      <c r="E140" s="623"/>
      <c r="F140" s="85" t="s">
        <v>31</v>
      </c>
      <c r="G140" s="85" t="s">
        <v>32</v>
      </c>
      <c r="H140" s="85" t="s">
        <v>33</v>
      </c>
      <c r="I140" s="85" t="s">
        <v>34</v>
      </c>
      <c r="J140" s="85" t="s">
        <v>35</v>
      </c>
      <c r="K140" s="85" t="s">
        <v>36</v>
      </c>
      <c r="L140" s="85" t="s">
        <v>44</v>
      </c>
      <c r="M140" s="85" t="s">
        <v>45</v>
      </c>
      <c r="N140" s="709"/>
      <c r="O140" s="9"/>
      <c r="P140" s="300"/>
      <c r="Q140" s="61"/>
      <c r="R140" s="11"/>
    </row>
    <row r="141" spans="1:18" x14ac:dyDescent="0.25">
      <c r="A141" s="3"/>
      <c r="B141" s="3"/>
      <c r="C141" s="3"/>
      <c r="D141" s="3"/>
      <c r="E141" s="94" t="s">
        <v>149</v>
      </c>
      <c r="F141" s="511">
        <f>IF($F$105="",0,'Exp 1'!I125)</f>
        <v>0</v>
      </c>
      <c r="G141" s="511">
        <f>IF(G$105="",0,'Exp 2'!I125)</f>
        <v>0</v>
      </c>
      <c r="H141" s="511">
        <f>IF(H$105="",0,'Exp 3'!I125)</f>
        <v>0</v>
      </c>
      <c r="I141" s="511">
        <f>IF(I$105="",0,'Exp 4'!I125)</f>
        <v>0</v>
      </c>
      <c r="J141" s="511">
        <f>IF(J$105="",0,'Exp 5'!I125)</f>
        <v>0</v>
      </c>
      <c r="K141" s="511">
        <f>IF(K$105="",0,'Exp 6'!I125)</f>
        <v>0</v>
      </c>
      <c r="L141" s="511">
        <f>IF(L$105="",0,'Exp 7'!I125)</f>
        <v>0</v>
      </c>
      <c r="M141" s="511">
        <f>IF(M$105="",0,'Exp 8'!J125)</f>
        <v>0</v>
      </c>
      <c r="N141" s="302">
        <f>IF(F141="",0,F141)+IF(G141="",0,G141)+IF(H141="",0,H141)+IF(I141="",0,I141)+IF(J141="",0,J141)+IF(K141="",0,K141)+IF(L141="",0,L141)+IF(M141="",0,M141)</f>
        <v>0</v>
      </c>
      <c r="O141" s="63"/>
      <c r="P141" s="63"/>
      <c r="Q141" s="32"/>
      <c r="R141" s="3"/>
    </row>
    <row r="142" spans="1:18" x14ac:dyDescent="0.25">
      <c r="A142" s="3"/>
      <c r="B142" s="3"/>
      <c r="C142" s="3"/>
      <c r="D142" s="3"/>
      <c r="E142" s="94" t="s">
        <v>150</v>
      </c>
      <c r="F142" s="511">
        <f>IF($F$105="",0,'Exp 1'!I126)</f>
        <v>0</v>
      </c>
      <c r="G142" s="511">
        <f>IF(G$105="",0,'Exp 2'!I126)</f>
        <v>0</v>
      </c>
      <c r="H142" s="511">
        <f>IF(H$105="",0,'Exp 3'!I126)</f>
        <v>0</v>
      </c>
      <c r="I142" s="511">
        <f>IF(I$105="",0,'Exp 4'!I126)</f>
        <v>0</v>
      </c>
      <c r="J142" s="511">
        <f>IF(J$105="",0,'Exp 5'!I126)</f>
        <v>0</v>
      </c>
      <c r="K142" s="511">
        <f>IF(K$105="",0,'Exp 6'!I126)</f>
        <v>0</v>
      </c>
      <c r="L142" s="511">
        <f>IF(L$105="",0,'Exp 7'!I126)</f>
        <v>0</v>
      </c>
      <c r="M142" s="511">
        <f>IF(M$105="",0,'Exp 8'!J126)</f>
        <v>0</v>
      </c>
      <c r="N142" s="302">
        <f t="shared" ref="N142:N152" si="5">IF(F142="",0,F142)+IF(G142="",0,G142)+IF(H142="",0,H142)+IF(I142="",0,I142)+IF(J142="",0,J142)+IF(K142="",0,K142)+IF(L142="",0,L142)+IF(M142="",0,M142)</f>
        <v>0</v>
      </c>
      <c r="O142" s="63"/>
      <c r="P142" s="63"/>
      <c r="Q142" s="32"/>
      <c r="R142" s="3"/>
    </row>
    <row r="143" spans="1:18" x14ac:dyDescent="0.25">
      <c r="A143" s="3"/>
      <c r="B143" s="3"/>
      <c r="C143" s="3"/>
      <c r="D143" s="3"/>
      <c r="E143" s="94" t="s">
        <v>151</v>
      </c>
      <c r="F143" s="511">
        <f>IF($F$105="",0,'Exp 1'!I127)</f>
        <v>0</v>
      </c>
      <c r="G143" s="511">
        <f>IF(G$105="",0,'Exp 2'!I127)</f>
        <v>0</v>
      </c>
      <c r="H143" s="511">
        <f>IF(H$105="",0,'Exp 3'!I127)</f>
        <v>0</v>
      </c>
      <c r="I143" s="511">
        <f>IF(I$105="",0,'Exp 4'!I127)</f>
        <v>0</v>
      </c>
      <c r="J143" s="511">
        <f>IF(J$105="",0,'Exp 5'!I127)</f>
        <v>0</v>
      </c>
      <c r="K143" s="511">
        <f>IF(K$105="",0,'Exp 6'!I127)</f>
        <v>0</v>
      </c>
      <c r="L143" s="511">
        <f>IF(L$105="",0,'Exp 7'!I127)</f>
        <v>0</v>
      </c>
      <c r="M143" s="511">
        <f>IF(M$105="",0,'Exp 8'!J127)</f>
        <v>0</v>
      </c>
      <c r="N143" s="302">
        <f t="shared" si="5"/>
        <v>0</v>
      </c>
      <c r="O143" s="63"/>
      <c r="P143" s="63"/>
      <c r="Q143" s="32"/>
      <c r="R143" s="3"/>
    </row>
    <row r="144" spans="1:18" x14ac:dyDescent="0.25">
      <c r="A144" s="3"/>
      <c r="B144" s="3"/>
      <c r="C144" s="3"/>
      <c r="D144" s="3"/>
      <c r="E144" s="94" t="s">
        <v>152</v>
      </c>
      <c r="F144" s="511">
        <f>IF($F$105="",0,'Exp 1'!I128)</f>
        <v>0</v>
      </c>
      <c r="G144" s="511">
        <f>IF(G$105="",0,'Exp 2'!I128)</f>
        <v>0</v>
      </c>
      <c r="H144" s="511">
        <f>IF(H$105="",0,'Exp 3'!I128)</f>
        <v>0</v>
      </c>
      <c r="I144" s="511">
        <f>IF(I$105="",0,'Exp 4'!I128)</f>
        <v>0</v>
      </c>
      <c r="J144" s="511">
        <f>IF(J$105="",0,'Exp 5'!I128)</f>
        <v>0</v>
      </c>
      <c r="K144" s="511">
        <f>IF(K$105="",0,'Exp 6'!I128)</f>
        <v>0</v>
      </c>
      <c r="L144" s="511">
        <f>IF(L$105="",0,'Exp 7'!I128)</f>
        <v>0</v>
      </c>
      <c r="M144" s="511">
        <f>IF(M$105="",0,'Exp 8'!J128)</f>
        <v>0</v>
      </c>
      <c r="N144" s="302">
        <f t="shared" si="5"/>
        <v>0</v>
      </c>
      <c r="O144" s="63"/>
      <c r="P144" s="63"/>
      <c r="Q144" s="32"/>
      <c r="R144" s="3"/>
    </row>
    <row r="145" spans="1:18" x14ac:dyDescent="0.25">
      <c r="A145" s="3"/>
      <c r="B145" s="3"/>
      <c r="C145" s="3"/>
      <c r="D145" s="3"/>
      <c r="E145" s="94" t="s">
        <v>4</v>
      </c>
      <c r="F145" s="511">
        <f>IF($F$105="",0,'Exp 1'!I129)</f>
        <v>0</v>
      </c>
      <c r="G145" s="511">
        <f>IF(G$105="",0,'Exp 2'!I129)</f>
        <v>0</v>
      </c>
      <c r="H145" s="511">
        <f>IF(H$105="",0,'Exp 3'!I129)</f>
        <v>0</v>
      </c>
      <c r="I145" s="511">
        <f>IF(I$105="",0,'Exp 4'!I129)</f>
        <v>0</v>
      </c>
      <c r="J145" s="511">
        <f>IF(J$105="",0,'Exp 5'!I129)</f>
        <v>0</v>
      </c>
      <c r="K145" s="511">
        <f>IF(K$105="",0,'Exp 6'!I129)</f>
        <v>0</v>
      </c>
      <c r="L145" s="511">
        <f>IF(L$105="",0,'Exp 7'!I129)</f>
        <v>0</v>
      </c>
      <c r="M145" s="511">
        <f>IF(M$105="",0,'Exp 8'!J129)</f>
        <v>0</v>
      </c>
      <c r="N145" s="302">
        <f t="shared" si="5"/>
        <v>0</v>
      </c>
      <c r="O145" s="63"/>
      <c r="P145" s="43"/>
      <c r="Q145" s="43"/>
      <c r="R145" s="3"/>
    </row>
    <row r="146" spans="1:18" x14ac:dyDescent="0.25">
      <c r="A146" s="3"/>
      <c r="B146" s="3"/>
      <c r="C146" s="3"/>
      <c r="D146" s="3"/>
      <c r="E146" s="94" t="s">
        <v>153</v>
      </c>
      <c r="F146" s="511">
        <f>IF($F$105="",0,'Exp 1'!I130)</f>
        <v>0</v>
      </c>
      <c r="G146" s="511">
        <f>IF(G$105="",0,'Exp 2'!I130)</f>
        <v>0</v>
      </c>
      <c r="H146" s="511">
        <f>IF(H$105="",0,'Exp 3'!I130)</f>
        <v>0</v>
      </c>
      <c r="I146" s="511">
        <f>IF(I$105="",0,'Exp 4'!I130)</f>
        <v>0</v>
      </c>
      <c r="J146" s="511">
        <f>IF(J$105="",0,'Exp 5'!I130)</f>
        <v>0</v>
      </c>
      <c r="K146" s="511">
        <f>IF(K$105="",0,'Exp 6'!I130)</f>
        <v>0</v>
      </c>
      <c r="L146" s="511">
        <f>IF(L$105="",0,'Exp 7'!I130)</f>
        <v>0</v>
      </c>
      <c r="M146" s="511">
        <f>IF(M$105="",0,'Exp 8'!J130)</f>
        <v>0</v>
      </c>
      <c r="N146" s="302">
        <f t="shared" si="5"/>
        <v>0</v>
      </c>
      <c r="O146" s="63"/>
      <c r="P146" s="43"/>
      <c r="Q146" s="43"/>
      <c r="R146" s="3"/>
    </row>
    <row r="147" spans="1:18" ht="15" customHeight="1" x14ac:dyDescent="0.25">
      <c r="A147" s="3"/>
      <c r="B147" s="3"/>
      <c r="C147" s="3"/>
      <c r="D147" s="3"/>
      <c r="E147" s="94" t="s">
        <v>154</v>
      </c>
      <c r="F147" s="511">
        <f>IF($F$105="",0,'Exp 1'!I131)</f>
        <v>0</v>
      </c>
      <c r="G147" s="511">
        <f>IF(G$105="",0,'Exp 2'!I131)</f>
        <v>0</v>
      </c>
      <c r="H147" s="511">
        <f>IF(H$105="",0,'Exp 3'!I131)</f>
        <v>0</v>
      </c>
      <c r="I147" s="511">
        <f>IF(I$105="",0,'Exp 4'!I131)</f>
        <v>0</v>
      </c>
      <c r="J147" s="511">
        <f>IF(J$105="",0,'Exp 5'!I131)</f>
        <v>0</v>
      </c>
      <c r="K147" s="511">
        <f>IF(K$105="",0,'Exp 6'!I131)</f>
        <v>0</v>
      </c>
      <c r="L147" s="511">
        <f>IF(L$105="",0,'Exp 7'!I131)</f>
        <v>0</v>
      </c>
      <c r="M147" s="511">
        <f>IF(M$105="",0,'Exp 8'!J131)</f>
        <v>0</v>
      </c>
      <c r="N147" s="302">
        <f t="shared" si="5"/>
        <v>0</v>
      </c>
      <c r="O147" s="63"/>
      <c r="P147" s="43"/>
      <c r="Q147" s="43"/>
      <c r="R147" s="3"/>
    </row>
    <row r="148" spans="1:18" x14ac:dyDescent="0.25">
      <c r="A148" s="3"/>
      <c r="B148" s="3"/>
      <c r="C148" s="3"/>
      <c r="D148" s="3"/>
      <c r="E148" s="94" t="s">
        <v>155</v>
      </c>
      <c r="F148" s="511">
        <f>IF($F$105="",0,'Exp 1'!I132)</f>
        <v>0</v>
      </c>
      <c r="G148" s="511">
        <f>IF(G$105="",0,'Exp 2'!I132)</f>
        <v>0</v>
      </c>
      <c r="H148" s="511">
        <f>IF(H$105="",0,'Exp 3'!I132)</f>
        <v>0</v>
      </c>
      <c r="I148" s="511">
        <f>IF(I$105="",0,'Exp 4'!I132)</f>
        <v>0</v>
      </c>
      <c r="J148" s="511">
        <f>IF(J$105="",0,'Exp 5'!I132)</f>
        <v>0</v>
      </c>
      <c r="K148" s="511">
        <f>IF(K$105="",0,'Exp 6'!I132)</f>
        <v>0</v>
      </c>
      <c r="L148" s="511">
        <f>IF(L$105="",0,'Exp 7'!I132)</f>
        <v>0</v>
      </c>
      <c r="M148" s="511">
        <f>IF(M$105="",0,'Exp 8'!J132)</f>
        <v>0</v>
      </c>
      <c r="N148" s="302">
        <f t="shared" si="5"/>
        <v>0</v>
      </c>
      <c r="O148" s="63"/>
      <c r="P148" s="43"/>
      <c r="Q148" s="43"/>
      <c r="R148" s="3"/>
    </row>
    <row r="149" spans="1:18" ht="15" customHeight="1" x14ac:dyDescent="0.25">
      <c r="A149" s="3"/>
      <c r="B149" s="3"/>
      <c r="C149" s="3"/>
      <c r="D149" s="3"/>
      <c r="E149" s="94" t="s">
        <v>156</v>
      </c>
      <c r="F149" s="511">
        <f>IF($F$105="",0,'Exp 1'!I133)</f>
        <v>0</v>
      </c>
      <c r="G149" s="511">
        <f>IF(G$105="",0,'Exp 2'!I133)</f>
        <v>0</v>
      </c>
      <c r="H149" s="511">
        <f>IF(H$105="",0,'Exp 3'!I133)</f>
        <v>0</v>
      </c>
      <c r="I149" s="511">
        <f>IF(I$105="",0,'Exp 4'!I133)</f>
        <v>0</v>
      </c>
      <c r="J149" s="511">
        <f>IF(J$105="",0,'Exp 5'!I133)</f>
        <v>0</v>
      </c>
      <c r="K149" s="511">
        <f>IF(K$105="",0,'Exp 6'!I133)</f>
        <v>0</v>
      </c>
      <c r="L149" s="511">
        <f>IF(L$105="",0,'Exp 7'!I133)</f>
        <v>0</v>
      </c>
      <c r="M149" s="511">
        <f>IF(M$105="",0,'Exp 8'!J133)</f>
        <v>0</v>
      </c>
      <c r="N149" s="302">
        <f t="shared" si="5"/>
        <v>0</v>
      </c>
      <c r="O149" s="63"/>
      <c r="P149" s="43"/>
      <c r="Q149" s="43"/>
      <c r="R149" s="3"/>
    </row>
    <row r="150" spans="1:18" x14ac:dyDescent="0.25">
      <c r="A150" s="3"/>
      <c r="B150" s="3"/>
      <c r="C150" s="3"/>
      <c r="D150" s="3"/>
      <c r="E150" s="94" t="s">
        <v>157</v>
      </c>
      <c r="F150" s="511">
        <f>IF($F$105="",0,'Exp 1'!I134)</f>
        <v>0</v>
      </c>
      <c r="G150" s="511">
        <f>IF(G$105="",0,'Exp 2'!I134)</f>
        <v>0</v>
      </c>
      <c r="H150" s="511">
        <f>IF(H$105="",0,'Exp 3'!I134)</f>
        <v>0</v>
      </c>
      <c r="I150" s="511">
        <f>IF(I$105="",0,'Exp 4'!I134)</f>
        <v>0</v>
      </c>
      <c r="J150" s="511">
        <f>IF(J$105="",0,'Exp 5'!I134)</f>
        <v>0</v>
      </c>
      <c r="K150" s="511">
        <f>IF(K$105="",0,'Exp 6'!I134)</f>
        <v>0</v>
      </c>
      <c r="L150" s="511">
        <f>IF(L$105="",0,'Exp 7'!I134)</f>
        <v>0</v>
      </c>
      <c r="M150" s="511">
        <f>IF(M$105="",0,'Exp 8'!J134)</f>
        <v>0</v>
      </c>
      <c r="N150" s="302">
        <f t="shared" si="5"/>
        <v>0</v>
      </c>
      <c r="O150" s="63"/>
      <c r="P150" s="43"/>
      <c r="Q150" s="43"/>
      <c r="R150" s="3"/>
    </row>
    <row r="151" spans="1:18" x14ac:dyDescent="0.25">
      <c r="A151" s="3"/>
      <c r="B151" s="3"/>
      <c r="C151" s="3"/>
      <c r="D151" s="3"/>
      <c r="E151" s="94" t="s">
        <v>158</v>
      </c>
      <c r="F151" s="511">
        <f>IF($F$105="",0,'Exp 1'!I135)</f>
        <v>0</v>
      </c>
      <c r="G151" s="511">
        <f>IF(G$105="",0,'Exp 2'!I135)</f>
        <v>0</v>
      </c>
      <c r="H151" s="511">
        <f>IF(H$105="",0,'Exp 3'!I135)</f>
        <v>0</v>
      </c>
      <c r="I151" s="511">
        <f>IF(I$105="",0,'Exp 4'!I135)</f>
        <v>0</v>
      </c>
      <c r="J151" s="511">
        <f>IF(J$105="",0,'Exp 5'!I135)</f>
        <v>0</v>
      </c>
      <c r="K151" s="511">
        <f>IF(K$105="",0,'Exp 6'!I135)</f>
        <v>0</v>
      </c>
      <c r="L151" s="511">
        <f>IF(L$105="",0,'Exp 7'!I135)</f>
        <v>0</v>
      </c>
      <c r="M151" s="511">
        <f>IF(M$105="",0,'Exp 8'!J135)</f>
        <v>0</v>
      </c>
      <c r="N151" s="302">
        <f t="shared" si="5"/>
        <v>0</v>
      </c>
      <c r="O151" s="63"/>
      <c r="P151" s="43"/>
      <c r="Q151" s="43"/>
      <c r="R151" s="3"/>
    </row>
    <row r="152" spans="1:18" x14ac:dyDescent="0.25">
      <c r="A152" s="3"/>
      <c r="B152" s="3"/>
      <c r="C152" s="3"/>
      <c r="D152" s="3"/>
      <c r="E152" s="94" t="s">
        <v>159</v>
      </c>
      <c r="F152" s="511">
        <f>IF($F$105="",0,'Exp 1'!I136)</f>
        <v>0</v>
      </c>
      <c r="G152" s="511">
        <f>IF(G$105="",0,'Exp 2'!I136)</f>
        <v>0</v>
      </c>
      <c r="H152" s="511">
        <f>IF(H$105="",0,'Exp 3'!I136)</f>
        <v>0</v>
      </c>
      <c r="I152" s="511">
        <f>IF(I$105="",0,'Exp 4'!I136)</f>
        <v>0</v>
      </c>
      <c r="J152" s="511">
        <f>IF(J$105="",0,'Exp 5'!I136)</f>
        <v>0</v>
      </c>
      <c r="K152" s="511">
        <f>IF(K$105="",0,'Exp 6'!I136)</f>
        <v>0</v>
      </c>
      <c r="L152" s="511">
        <f>IF(L$105="",0,'Exp 7'!I136)</f>
        <v>0</v>
      </c>
      <c r="M152" s="511">
        <f>IF(M$105="",0,'Exp 8'!J136)</f>
        <v>0</v>
      </c>
      <c r="N152" s="302">
        <f t="shared" si="5"/>
        <v>0</v>
      </c>
      <c r="O152" s="63"/>
      <c r="P152" s="43"/>
      <c r="Q152" s="43"/>
      <c r="R152" s="3"/>
    </row>
    <row r="153" spans="1:18" x14ac:dyDescent="0.25">
      <c r="A153" s="3"/>
      <c r="B153" s="3"/>
      <c r="C153" s="3"/>
      <c r="D153" s="3"/>
      <c r="E153" s="4"/>
      <c r="F153" s="3"/>
      <c r="G153" s="3"/>
      <c r="H153" s="3"/>
      <c r="I153" s="3"/>
      <c r="J153" s="3"/>
      <c r="K153" s="3"/>
      <c r="L153" s="3"/>
      <c r="M153" s="3"/>
      <c r="N153" s="2"/>
      <c r="O153" s="3"/>
      <c r="P153" s="3"/>
      <c r="Q153" s="3"/>
      <c r="R153" s="2"/>
    </row>
    <row r="154" spans="1:18" x14ac:dyDescent="0.25">
      <c r="A154" s="3"/>
      <c r="B154" s="3"/>
      <c r="C154" s="3"/>
      <c r="D154" s="3"/>
      <c r="E154" s="4"/>
      <c r="F154" s="3"/>
      <c r="G154" s="3"/>
      <c r="H154" s="3"/>
      <c r="I154" s="3"/>
      <c r="J154" s="3"/>
      <c r="K154" s="3"/>
      <c r="L154" s="3"/>
      <c r="M154" s="3"/>
      <c r="N154" s="2"/>
      <c r="O154" s="3"/>
      <c r="P154" s="3"/>
      <c r="Q154" s="3"/>
      <c r="R154" s="2"/>
    </row>
    <row r="155" spans="1:18" ht="31.5" customHeight="1" x14ac:dyDescent="0.25">
      <c r="A155" s="3"/>
      <c r="B155" s="3"/>
      <c r="C155" s="3"/>
      <c r="D155" s="3"/>
      <c r="E155" s="611" t="s">
        <v>188</v>
      </c>
      <c r="F155" s="624"/>
      <c r="G155" s="624"/>
      <c r="H155" s="624"/>
      <c r="I155" s="624"/>
      <c r="J155" s="624"/>
      <c r="K155" s="624"/>
      <c r="L155" s="624"/>
      <c r="M155" s="612"/>
      <c r="N155" s="3"/>
      <c r="O155" s="63"/>
      <c r="P155" s="43"/>
      <c r="Q155" s="43"/>
      <c r="R155" s="3"/>
    </row>
    <row r="156" spans="1:18" s="13" customFormat="1" ht="31.5" customHeight="1" x14ac:dyDescent="0.25">
      <c r="A156" s="11"/>
      <c r="B156" s="11"/>
      <c r="C156" s="11"/>
      <c r="D156" s="11"/>
      <c r="E156" s="622">
        <f>+E85-1</f>
        <v>-1</v>
      </c>
      <c r="F156" s="411" t="str">
        <f>IF('3-Monthly Input'!H33="Not Used","",'3-Monthly Input'!H33)</f>
        <v/>
      </c>
      <c r="G156" s="411" t="str">
        <f>IF('3-Monthly Input'!I33="Not Used","",'3-Monthly Input'!I33)</f>
        <v/>
      </c>
      <c r="H156" s="411" t="str">
        <f>IF('3-Monthly Input'!J33="Not Used","",'3-Monthly Input'!J33)</f>
        <v/>
      </c>
      <c r="I156" s="411" t="str">
        <f>IF('3-Monthly Input'!K33="Not Used","",'3-Monthly Input'!K33)</f>
        <v/>
      </c>
      <c r="J156" s="411" t="str">
        <f>IF('3-Monthly Input'!L33="Not Used","",'3-Monthly Input'!L33)</f>
        <v/>
      </c>
      <c r="K156" s="411" t="str">
        <f>IF('3-Monthly Input'!M33="Not Used","",'3-Monthly Input'!M33)</f>
        <v/>
      </c>
      <c r="L156" s="411" t="str">
        <f>IF('3-Monthly Input'!N33="Not Used","",'3-Monthly Input'!N33)</f>
        <v/>
      </c>
      <c r="M156" s="411" t="str">
        <f>IF('3-Monthly Input'!O33="Not Used","",'3-Monthly Input'!O33)</f>
        <v/>
      </c>
      <c r="N156" s="9"/>
      <c r="O156" s="300"/>
      <c r="P156" s="61"/>
      <c r="Q156" s="11"/>
      <c r="R156" s="11"/>
    </row>
    <row r="157" spans="1:18" s="13" customFormat="1" ht="12.75" customHeight="1" x14ac:dyDescent="0.25">
      <c r="A157" s="11"/>
      <c r="B157" s="11"/>
      <c r="C157" s="11"/>
      <c r="D157" s="11"/>
      <c r="E157" s="623"/>
      <c r="F157" s="85" t="s">
        <v>31</v>
      </c>
      <c r="G157" s="85" t="s">
        <v>32</v>
      </c>
      <c r="H157" s="85" t="s">
        <v>33</v>
      </c>
      <c r="I157" s="85" t="s">
        <v>34</v>
      </c>
      <c r="J157" s="85" t="s">
        <v>35</v>
      </c>
      <c r="K157" s="85" t="s">
        <v>36</v>
      </c>
      <c r="L157" s="85" t="s">
        <v>44</v>
      </c>
      <c r="M157" s="85" t="s">
        <v>45</v>
      </c>
      <c r="N157" s="9"/>
      <c r="O157" s="300"/>
      <c r="P157" s="61"/>
      <c r="Q157" s="11"/>
      <c r="R157" s="11"/>
    </row>
    <row r="158" spans="1:18" x14ac:dyDescent="0.25">
      <c r="A158" s="3"/>
      <c r="B158" s="3"/>
      <c r="C158" s="3"/>
      <c r="D158" s="3"/>
      <c r="E158" s="94" t="s">
        <v>149</v>
      </c>
      <c r="F158" s="512" t="str">
        <f>IF('3-Monthly Input'!H35=0,"",'3-Monthly Input'!H35)</f>
        <v/>
      </c>
      <c r="G158" s="512" t="str">
        <f>IF('3-Monthly Input'!I35=0,"",'3-Monthly Input'!I35)</f>
        <v/>
      </c>
      <c r="H158" s="512" t="str">
        <f>IF('3-Monthly Input'!J35=0,"",'3-Monthly Input'!J35)</f>
        <v/>
      </c>
      <c r="I158" s="512" t="str">
        <f>IF('3-Monthly Input'!K35=0,"",'3-Monthly Input'!K35)</f>
        <v/>
      </c>
      <c r="J158" s="512" t="str">
        <f>IF('3-Monthly Input'!L35=0,"",'3-Monthly Input'!L35)</f>
        <v/>
      </c>
      <c r="K158" s="512" t="str">
        <f>IF('3-Monthly Input'!M35=0,"",'3-Monthly Input'!M35)</f>
        <v/>
      </c>
      <c r="L158" s="512" t="str">
        <f>IF('3-Monthly Input'!N35=0,"",'3-Monthly Input'!N35)</f>
        <v/>
      </c>
      <c r="M158" s="512" t="str">
        <f>IF('3-Monthly Input'!O35=0,"",'3-Monthly Input'!O35)</f>
        <v/>
      </c>
      <c r="N158" s="63"/>
      <c r="O158" s="63"/>
      <c r="P158" s="32"/>
      <c r="Q158" s="3"/>
      <c r="R158" s="3"/>
    </row>
    <row r="159" spans="1:18" x14ac:dyDescent="0.25">
      <c r="A159" s="3"/>
      <c r="B159" s="3"/>
      <c r="C159" s="3"/>
      <c r="D159" s="3"/>
      <c r="E159" s="94" t="s">
        <v>150</v>
      </c>
      <c r="F159" s="512" t="str">
        <f>IF('3-Monthly Input'!H36=0,"",'3-Monthly Input'!H36)</f>
        <v/>
      </c>
      <c r="G159" s="512" t="str">
        <f>IF('3-Monthly Input'!I36=0,"",'3-Monthly Input'!I36)</f>
        <v/>
      </c>
      <c r="H159" s="512" t="str">
        <f>IF('3-Monthly Input'!J36=0,"",'3-Monthly Input'!J36)</f>
        <v/>
      </c>
      <c r="I159" s="512" t="str">
        <f>IF('3-Monthly Input'!K36=0,"",'3-Monthly Input'!K36)</f>
        <v/>
      </c>
      <c r="J159" s="512" t="str">
        <f>IF('3-Monthly Input'!L36=0,"",'3-Monthly Input'!L36)</f>
        <v/>
      </c>
      <c r="K159" s="512" t="str">
        <f>IF('3-Monthly Input'!M36=0,"",'3-Monthly Input'!M36)</f>
        <v/>
      </c>
      <c r="L159" s="512" t="str">
        <f>IF('3-Monthly Input'!N36=0,"",'3-Monthly Input'!N36)</f>
        <v/>
      </c>
      <c r="M159" s="512" t="str">
        <f>IF('3-Monthly Input'!O36=0,"",'3-Monthly Input'!O36)</f>
        <v/>
      </c>
      <c r="N159" s="63"/>
      <c r="O159" s="63"/>
      <c r="P159" s="32"/>
      <c r="Q159" s="3"/>
      <c r="R159" s="3"/>
    </row>
    <row r="160" spans="1:18" x14ac:dyDescent="0.25">
      <c r="A160" s="3"/>
      <c r="B160" s="3"/>
      <c r="C160" s="3"/>
      <c r="D160" s="3"/>
      <c r="E160" s="94" t="s">
        <v>151</v>
      </c>
      <c r="F160" s="512" t="str">
        <f>IF('3-Monthly Input'!H37=0,"",'3-Monthly Input'!H37)</f>
        <v/>
      </c>
      <c r="G160" s="512" t="str">
        <f>IF('3-Monthly Input'!I37=0,"",'3-Monthly Input'!I37)</f>
        <v/>
      </c>
      <c r="H160" s="512" t="str">
        <f>IF('3-Monthly Input'!J37=0,"",'3-Monthly Input'!J37)</f>
        <v/>
      </c>
      <c r="I160" s="512" t="str">
        <f>IF('3-Monthly Input'!K37=0,"",'3-Monthly Input'!K37)</f>
        <v/>
      </c>
      <c r="J160" s="512" t="str">
        <f>IF('3-Monthly Input'!L37=0,"",'3-Monthly Input'!L37)</f>
        <v/>
      </c>
      <c r="K160" s="512" t="str">
        <f>IF('3-Monthly Input'!M37=0,"",'3-Monthly Input'!M37)</f>
        <v/>
      </c>
      <c r="L160" s="512" t="str">
        <f>IF('3-Monthly Input'!N37=0,"",'3-Monthly Input'!N37)</f>
        <v/>
      </c>
      <c r="M160" s="512" t="str">
        <f>IF('3-Monthly Input'!O37=0,"",'3-Monthly Input'!O37)</f>
        <v/>
      </c>
      <c r="N160" s="63"/>
      <c r="O160" s="63"/>
      <c r="P160" s="32"/>
      <c r="Q160" s="3"/>
      <c r="R160" s="3"/>
    </row>
    <row r="161" spans="1:18" x14ac:dyDescent="0.25">
      <c r="A161" s="3"/>
      <c r="B161" s="3"/>
      <c r="C161" s="3"/>
      <c r="D161" s="3"/>
      <c r="E161" s="94" t="s">
        <v>152</v>
      </c>
      <c r="F161" s="512" t="str">
        <f>IF('3-Monthly Input'!H38=0,"",'3-Monthly Input'!H38)</f>
        <v/>
      </c>
      <c r="G161" s="512" t="str">
        <f>IF('3-Monthly Input'!I38=0,"",'3-Monthly Input'!I38)</f>
        <v/>
      </c>
      <c r="H161" s="512" t="str">
        <f>IF('3-Monthly Input'!J38=0,"",'3-Monthly Input'!J38)</f>
        <v/>
      </c>
      <c r="I161" s="512" t="str">
        <f>IF('3-Monthly Input'!K38=0,"",'3-Monthly Input'!K38)</f>
        <v/>
      </c>
      <c r="J161" s="512" t="str">
        <f>IF('3-Monthly Input'!L38=0,"",'3-Monthly Input'!L38)</f>
        <v/>
      </c>
      <c r="K161" s="512" t="str">
        <f>IF('3-Monthly Input'!M38=0,"",'3-Monthly Input'!M38)</f>
        <v/>
      </c>
      <c r="L161" s="512" t="str">
        <f>IF('3-Monthly Input'!N38=0,"",'3-Monthly Input'!N38)</f>
        <v/>
      </c>
      <c r="M161" s="512" t="str">
        <f>IF('3-Monthly Input'!O38=0,"",'3-Monthly Input'!O38)</f>
        <v/>
      </c>
      <c r="N161" s="63"/>
      <c r="O161" s="63"/>
      <c r="P161" s="32"/>
      <c r="Q161" s="3"/>
      <c r="R161" s="3"/>
    </row>
    <row r="162" spans="1:18" x14ac:dyDescent="0.25">
      <c r="A162" s="3"/>
      <c r="B162" s="3"/>
      <c r="C162" s="3"/>
      <c r="D162" s="3"/>
      <c r="E162" s="94" t="s">
        <v>4</v>
      </c>
      <c r="F162" s="512" t="str">
        <f>IF('3-Monthly Input'!H39=0,"",'3-Monthly Input'!H39)</f>
        <v/>
      </c>
      <c r="G162" s="512" t="str">
        <f>IF('3-Monthly Input'!I39=0,"",'3-Monthly Input'!I39)</f>
        <v/>
      </c>
      <c r="H162" s="512" t="str">
        <f>IF('3-Monthly Input'!J39=0,"",'3-Monthly Input'!J39)</f>
        <v/>
      </c>
      <c r="I162" s="512" t="str">
        <f>IF('3-Monthly Input'!K39=0,"",'3-Monthly Input'!K39)</f>
        <v/>
      </c>
      <c r="J162" s="512" t="str">
        <f>IF('3-Monthly Input'!L39=0,"",'3-Monthly Input'!L39)</f>
        <v/>
      </c>
      <c r="K162" s="512" t="str">
        <f>IF('3-Monthly Input'!M39=0,"",'3-Monthly Input'!M39)</f>
        <v/>
      </c>
      <c r="L162" s="512" t="str">
        <f>IF('3-Monthly Input'!N39=0,"",'3-Monthly Input'!N39)</f>
        <v/>
      </c>
      <c r="M162" s="512" t="str">
        <f>IF('3-Monthly Input'!O39=0,"",'3-Monthly Input'!O39)</f>
        <v/>
      </c>
      <c r="N162" s="63"/>
      <c r="O162" s="43"/>
      <c r="P162" s="43"/>
      <c r="Q162" s="3"/>
      <c r="R162" s="3"/>
    </row>
    <row r="163" spans="1:18" x14ac:dyDescent="0.25">
      <c r="A163" s="3"/>
      <c r="B163" s="3"/>
      <c r="C163" s="3"/>
      <c r="D163" s="3"/>
      <c r="E163" s="94" t="s">
        <v>153</v>
      </c>
      <c r="F163" s="512" t="str">
        <f>IF('3-Monthly Input'!H40=0,"",'3-Monthly Input'!H40)</f>
        <v/>
      </c>
      <c r="G163" s="512" t="str">
        <f>IF('3-Monthly Input'!I40=0,"",'3-Monthly Input'!I40)</f>
        <v/>
      </c>
      <c r="H163" s="512" t="str">
        <f>IF('3-Monthly Input'!J40=0,"",'3-Monthly Input'!J40)</f>
        <v/>
      </c>
      <c r="I163" s="512" t="str">
        <f>IF('3-Monthly Input'!K40=0,"",'3-Monthly Input'!K40)</f>
        <v/>
      </c>
      <c r="J163" s="512" t="str">
        <f>IF('3-Monthly Input'!L40=0,"",'3-Monthly Input'!L40)</f>
        <v/>
      </c>
      <c r="K163" s="512" t="str">
        <f>IF('3-Monthly Input'!M40=0,"",'3-Monthly Input'!M40)</f>
        <v/>
      </c>
      <c r="L163" s="512" t="str">
        <f>IF('3-Monthly Input'!N40=0,"",'3-Monthly Input'!N40)</f>
        <v/>
      </c>
      <c r="M163" s="512" t="str">
        <f>IF('3-Monthly Input'!O40=0,"",'3-Monthly Input'!O40)</f>
        <v/>
      </c>
      <c r="N163" s="63"/>
      <c r="O163" s="43"/>
      <c r="P163" s="43"/>
      <c r="Q163" s="3"/>
      <c r="R163" s="3"/>
    </row>
    <row r="164" spans="1:18" ht="15" customHeight="1" x14ac:dyDescent="0.25">
      <c r="A164" s="3"/>
      <c r="B164" s="3"/>
      <c r="C164" s="3"/>
      <c r="D164" s="3"/>
      <c r="E164" s="94" t="s">
        <v>154</v>
      </c>
      <c r="F164" s="512" t="str">
        <f>IF('3-Monthly Input'!H41=0,"",'3-Monthly Input'!H41)</f>
        <v/>
      </c>
      <c r="G164" s="512" t="str">
        <f>IF('3-Monthly Input'!I41=0,"",'3-Monthly Input'!I41)</f>
        <v/>
      </c>
      <c r="H164" s="512" t="str">
        <f>IF('3-Monthly Input'!J41=0,"",'3-Monthly Input'!J41)</f>
        <v/>
      </c>
      <c r="I164" s="512" t="str">
        <f>IF('3-Monthly Input'!K41=0,"",'3-Monthly Input'!K41)</f>
        <v/>
      </c>
      <c r="J164" s="512" t="str">
        <f>IF('3-Monthly Input'!L41=0,"",'3-Monthly Input'!L41)</f>
        <v/>
      </c>
      <c r="K164" s="512" t="str">
        <f>IF('3-Monthly Input'!M41=0,"",'3-Monthly Input'!M41)</f>
        <v/>
      </c>
      <c r="L164" s="512" t="str">
        <f>IF('3-Monthly Input'!N41=0,"",'3-Monthly Input'!N41)</f>
        <v/>
      </c>
      <c r="M164" s="512" t="str">
        <f>IF('3-Monthly Input'!O41=0,"",'3-Monthly Input'!O41)</f>
        <v/>
      </c>
      <c r="N164" s="63"/>
      <c r="O164" s="43"/>
      <c r="P164" s="43"/>
      <c r="Q164" s="3"/>
      <c r="R164" s="3"/>
    </row>
    <row r="165" spans="1:18" x14ac:dyDescent="0.25">
      <c r="A165" s="3"/>
      <c r="B165" s="3"/>
      <c r="C165" s="3"/>
      <c r="D165" s="3"/>
      <c r="E165" s="94" t="s">
        <v>155</v>
      </c>
      <c r="F165" s="512" t="str">
        <f>IF('3-Monthly Input'!H42=0,"",'3-Monthly Input'!H42)</f>
        <v/>
      </c>
      <c r="G165" s="512" t="str">
        <f>IF('3-Monthly Input'!I42=0,"",'3-Monthly Input'!I42)</f>
        <v/>
      </c>
      <c r="H165" s="512" t="str">
        <f>IF('3-Monthly Input'!J42=0,"",'3-Monthly Input'!J42)</f>
        <v/>
      </c>
      <c r="I165" s="512" t="str">
        <f>IF('3-Monthly Input'!K42=0,"",'3-Monthly Input'!K42)</f>
        <v/>
      </c>
      <c r="J165" s="512" t="str">
        <f>IF('3-Monthly Input'!L42=0,"",'3-Monthly Input'!L42)</f>
        <v/>
      </c>
      <c r="K165" s="512" t="str">
        <f>IF('3-Monthly Input'!M42=0,"",'3-Monthly Input'!M42)</f>
        <v/>
      </c>
      <c r="L165" s="512" t="str">
        <f>IF('3-Monthly Input'!N42=0,"",'3-Monthly Input'!N42)</f>
        <v/>
      </c>
      <c r="M165" s="512" t="str">
        <f>IF('3-Monthly Input'!O42=0,"",'3-Monthly Input'!O42)</f>
        <v/>
      </c>
      <c r="N165" s="63"/>
      <c r="O165" s="43"/>
      <c r="P165" s="43"/>
      <c r="Q165" s="3"/>
      <c r="R165" s="3"/>
    </row>
    <row r="166" spans="1:18" ht="15" customHeight="1" x14ac:dyDescent="0.25">
      <c r="A166" s="3"/>
      <c r="B166" s="3"/>
      <c r="C166" s="3"/>
      <c r="D166" s="3"/>
      <c r="E166" s="94" t="s">
        <v>156</v>
      </c>
      <c r="F166" s="512" t="str">
        <f>IF('3-Monthly Input'!H43=0,"",'3-Monthly Input'!H43)</f>
        <v/>
      </c>
      <c r="G166" s="512" t="str">
        <f>IF('3-Monthly Input'!I43=0,"",'3-Monthly Input'!I43)</f>
        <v/>
      </c>
      <c r="H166" s="512" t="str">
        <f>IF('3-Monthly Input'!J43=0,"",'3-Monthly Input'!J43)</f>
        <v/>
      </c>
      <c r="I166" s="512" t="str">
        <f>IF('3-Monthly Input'!K43=0,"",'3-Monthly Input'!K43)</f>
        <v/>
      </c>
      <c r="J166" s="512" t="str">
        <f>IF('3-Monthly Input'!L43=0,"",'3-Monthly Input'!L43)</f>
        <v/>
      </c>
      <c r="K166" s="512" t="str">
        <f>IF('3-Monthly Input'!M43=0,"",'3-Monthly Input'!M43)</f>
        <v/>
      </c>
      <c r="L166" s="512" t="str">
        <f>IF('3-Monthly Input'!N43=0,"",'3-Monthly Input'!N43)</f>
        <v/>
      </c>
      <c r="M166" s="512" t="str">
        <f>IF('3-Monthly Input'!O43=0,"",'3-Monthly Input'!O43)</f>
        <v/>
      </c>
      <c r="N166" s="63"/>
      <c r="O166" s="43"/>
      <c r="P166" s="43"/>
      <c r="Q166" s="3"/>
      <c r="R166" s="3"/>
    </row>
    <row r="167" spans="1:18" x14ac:dyDescent="0.25">
      <c r="A167" s="3"/>
      <c r="B167" s="3"/>
      <c r="C167" s="3"/>
      <c r="D167" s="3"/>
      <c r="E167" s="94" t="s">
        <v>157</v>
      </c>
      <c r="F167" s="512" t="str">
        <f>IF('3-Monthly Input'!H44=0,"",'3-Monthly Input'!H44)</f>
        <v/>
      </c>
      <c r="G167" s="512" t="str">
        <f>IF('3-Monthly Input'!I44=0,"",'3-Monthly Input'!I44)</f>
        <v/>
      </c>
      <c r="H167" s="512" t="str">
        <f>IF('3-Monthly Input'!J44=0,"",'3-Monthly Input'!J44)</f>
        <v/>
      </c>
      <c r="I167" s="512" t="str">
        <f>IF('3-Monthly Input'!K44=0,"",'3-Monthly Input'!K44)</f>
        <v/>
      </c>
      <c r="J167" s="512" t="str">
        <f>IF('3-Monthly Input'!L44=0,"",'3-Monthly Input'!L44)</f>
        <v/>
      </c>
      <c r="K167" s="512" t="str">
        <f>IF('3-Monthly Input'!M44=0,"",'3-Monthly Input'!M44)</f>
        <v/>
      </c>
      <c r="L167" s="512" t="str">
        <f>IF('3-Monthly Input'!N44=0,"",'3-Monthly Input'!N44)</f>
        <v/>
      </c>
      <c r="M167" s="512" t="str">
        <f>IF('3-Monthly Input'!O44=0,"",'3-Monthly Input'!O44)</f>
        <v/>
      </c>
      <c r="N167" s="63"/>
      <c r="O167" s="43"/>
      <c r="P167" s="43"/>
      <c r="Q167" s="3"/>
      <c r="R167" s="3"/>
    </row>
    <row r="168" spans="1:18" x14ac:dyDescent="0.25">
      <c r="A168" s="3"/>
      <c r="B168" s="3"/>
      <c r="C168" s="3"/>
      <c r="D168" s="3"/>
      <c r="E168" s="94" t="s">
        <v>158</v>
      </c>
      <c r="F168" s="512" t="str">
        <f>IF('3-Monthly Input'!H45=0,"",'3-Monthly Input'!H45)</f>
        <v/>
      </c>
      <c r="G168" s="512" t="str">
        <f>IF('3-Monthly Input'!I45=0,"",'3-Monthly Input'!I45)</f>
        <v/>
      </c>
      <c r="H168" s="512" t="str">
        <f>IF('3-Monthly Input'!J45=0,"",'3-Monthly Input'!J45)</f>
        <v/>
      </c>
      <c r="I168" s="512" t="str">
        <f>IF('3-Monthly Input'!K45=0,"",'3-Monthly Input'!K45)</f>
        <v/>
      </c>
      <c r="J168" s="512" t="str">
        <f>IF('3-Monthly Input'!L45=0,"",'3-Monthly Input'!L45)</f>
        <v/>
      </c>
      <c r="K168" s="512" t="str">
        <f>IF('3-Monthly Input'!M45=0,"",'3-Monthly Input'!M45)</f>
        <v/>
      </c>
      <c r="L168" s="512" t="str">
        <f>IF('3-Monthly Input'!N45=0,"",'3-Monthly Input'!N45)</f>
        <v/>
      </c>
      <c r="M168" s="512" t="str">
        <f>IF('3-Monthly Input'!O45=0,"",'3-Monthly Input'!O45)</f>
        <v/>
      </c>
      <c r="N168" s="63"/>
      <c r="O168" s="43"/>
      <c r="P168" s="43"/>
      <c r="Q168" s="3"/>
      <c r="R168" s="3"/>
    </row>
    <row r="169" spans="1:18" x14ac:dyDescent="0.25">
      <c r="A169" s="3"/>
      <c r="B169" s="3"/>
      <c r="C169" s="3"/>
      <c r="D169" s="3"/>
      <c r="E169" s="94" t="s">
        <v>159</v>
      </c>
      <c r="F169" s="512" t="str">
        <f>IF('3-Monthly Input'!H46=0,"",'3-Monthly Input'!H46)</f>
        <v/>
      </c>
      <c r="G169" s="512" t="str">
        <f>IF('3-Monthly Input'!I46=0,"",'3-Monthly Input'!I46)</f>
        <v/>
      </c>
      <c r="H169" s="512" t="str">
        <f>IF('3-Monthly Input'!J46=0,"",'3-Monthly Input'!J46)</f>
        <v/>
      </c>
      <c r="I169" s="512" t="str">
        <f>IF('3-Monthly Input'!K46=0,"",'3-Monthly Input'!K46)</f>
        <v/>
      </c>
      <c r="J169" s="512" t="str">
        <f>IF('3-Monthly Input'!L46=0,"",'3-Monthly Input'!L46)</f>
        <v/>
      </c>
      <c r="K169" s="512" t="str">
        <f>IF('3-Monthly Input'!M46=0,"",'3-Monthly Input'!M46)</f>
        <v/>
      </c>
      <c r="L169" s="512" t="str">
        <f>IF('3-Monthly Input'!N46=0,"",'3-Monthly Input'!N46)</f>
        <v/>
      </c>
      <c r="M169" s="512" t="str">
        <f>IF('3-Monthly Input'!O46=0,"",'3-Monthly Input'!O46)</f>
        <v/>
      </c>
      <c r="N169" s="63"/>
      <c r="O169" s="43"/>
      <c r="P169" s="43"/>
      <c r="Q169" s="3"/>
      <c r="R169" s="3"/>
    </row>
    <row r="170" spans="1:18" x14ac:dyDescent="0.25">
      <c r="A170" s="3"/>
      <c r="B170" s="3"/>
      <c r="C170" s="3"/>
      <c r="D170" s="3"/>
      <c r="E170" s="45" t="s">
        <v>42</v>
      </c>
      <c r="F170" s="21" t="e">
        <f>IF('3-Monthly Input'!H47=0,NA(),'3-Monthly Input'!H47)</f>
        <v>#N/A</v>
      </c>
      <c r="G170" s="21" t="e">
        <f>IF('3-Monthly Input'!I47=0,NA(),'3-Monthly Input'!I47)</f>
        <v>#N/A</v>
      </c>
      <c r="H170" s="21" t="e">
        <f>IF('3-Monthly Input'!J47=0,NA(),'3-Monthly Input'!J47)</f>
        <v>#N/A</v>
      </c>
      <c r="I170" s="21" t="e">
        <f>IF('3-Monthly Input'!K47=0,NA(),'3-Monthly Input'!K47)</f>
        <v>#N/A</v>
      </c>
      <c r="J170" s="21" t="e">
        <f>IF('3-Monthly Input'!L47=0,NA(),'3-Monthly Input'!L47)</f>
        <v>#N/A</v>
      </c>
      <c r="K170" s="21" t="e">
        <f>IF('3-Monthly Input'!M47=0,NA(),'3-Monthly Input'!M47)</f>
        <v>#N/A</v>
      </c>
      <c r="L170" s="21" t="e">
        <f>IF('3-Monthly Input'!N47=0,NA(),'3-Monthly Input'!N47)</f>
        <v>#N/A</v>
      </c>
      <c r="M170" s="21" t="e">
        <f>IF('3-Monthly Input'!O47=0,NA(),'3-Monthly Input'!O47)</f>
        <v>#N/A</v>
      </c>
      <c r="N170" s="2"/>
      <c r="O170" s="3"/>
      <c r="P170" s="3"/>
      <c r="Q170" s="3"/>
      <c r="R170" s="3"/>
    </row>
    <row r="171" spans="1:18" x14ac:dyDescent="0.25">
      <c r="A171" s="3"/>
      <c r="B171" s="3"/>
      <c r="C171" s="3"/>
      <c r="D171" s="3"/>
      <c r="E171" s="4"/>
      <c r="F171" s="3"/>
      <c r="G171" s="3"/>
      <c r="H171" s="3"/>
      <c r="I171" s="3"/>
      <c r="J171" s="3"/>
      <c r="K171" s="3"/>
      <c r="L171" s="3"/>
      <c r="M171" s="3"/>
      <c r="N171" s="2"/>
      <c r="O171" s="3"/>
      <c r="P171" s="3"/>
      <c r="Q171" s="3"/>
      <c r="R171" s="2"/>
    </row>
    <row r="172" spans="1:18" x14ac:dyDescent="0.25">
      <c r="A172" s="3"/>
      <c r="B172" s="3"/>
      <c r="C172" s="3"/>
      <c r="D172" s="3"/>
      <c r="E172" s="4"/>
      <c r="F172" s="3"/>
      <c r="G172" s="3"/>
      <c r="H172" s="3"/>
      <c r="I172" s="3"/>
      <c r="J172" s="3"/>
      <c r="K172" s="3"/>
      <c r="L172" s="3"/>
      <c r="M172" s="3"/>
      <c r="N172" s="2"/>
      <c r="O172" s="3"/>
      <c r="P172" s="3"/>
      <c r="Q172" s="3"/>
      <c r="R172" s="2"/>
    </row>
    <row r="173" spans="1:18" ht="31.5" customHeight="1" x14ac:dyDescent="0.25">
      <c r="A173" s="3"/>
      <c r="B173" s="3"/>
      <c r="C173" s="3"/>
      <c r="D173" s="3"/>
      <c r="E173" s="611" t="s">
        <v>189</v>
      </c>
      <c r="F173" s="624"/>
      <c r="G173" s="624"/>
      <c r="H173" s="624"/>
      <c r="I173" s="624"/>
      <c r="J173" s="624"/>
      <c r="K173" s="624"/>
      <c r="L173" s="624"/>
      <c r="M173" s="612"/>
      <c r="N173" s="3"/>
      <c r="O173" s="63"/>
      <c r="P173" s="43"/>
      <c r="Q173" s="43"/>
      <c r="R173" s="3"/>
    </row>
    <row r="174" spans="1:18" s="13" customFormat="1" ht="31.5" customHeight="1" x14ac:dyDescent="0.25">
      <c r="A174" s="11"/>
      <c r="B174" s="11"/>
      <c r="C174" s="11"/>
      <c r="D174" s="11"/>
      <c r="E174" s="622">
        <f>+E85-1</f>
        <v>-1</v>
      </c>
      <c r="F174" s="403" t="str">
        <f>+F156</f>
        <v/>
      </c>
      <c r="G174" s="403" t="str">
        <f t="shared" ref="G174:M174" si="6">+G156</f>
        <v/>
      </c>
      <c r="H174" s="403" t="str">
        <f t="shared" si="6"/>
        <v/>
      </c>
      <c r="I174" s="403" t="str">
        <f t="shared" si="6"/>
        <v/>
      </c>
      <c r="J174" s="403" t="str">
        <f t="shared" si="6"/>
        <v/>
      </c>
      <c r="K174" s="403" t="str">
        <f t="shared" si="6"/>
        <v/>
      </c>
      <c r="L174" s="403" t="str">
        <f t="shared" si="6"/>
        <v/>
      </c>
      <c r="M174" s="403" t="str">
        <f t="shared" si="6"/>
        <v/>
      </c>
      <c r="N174" s="411" t="s">
        <v>191</v>
      </c>
      <c r="O174" s="9"/>
      <c r="P174" s="300"/>
      <c r="Q174" s="61"/>
      <c r="R174" s="11"/>
    </row>
    <row r="175" spans="1:18" s="13" customFormat="1" ht="12.75" customHeight="1" x14ac:dyDescent="0.25">
      <c r="A175" s="11"/>
      <c r="B175" s="11"/>
      <c r="C175" s="11"/>
      <c r="D175" s="11"/>
      <c r="E175" s="623"/>
      <c r="F175" s="85" t="s">
        <v>31</v>
      </c>
      <c r="G175" s="85" t="s">
        <v>32</v>
      </c>
      <c r="H175" s="85" t="s">
        <v>33</v>
      </c>
      <c r="I175" s="85" t="s">
        <v>34</v>
      </c>
      <c r="J175" s="85" t="s">
        <v>35</v>
      </c>
      <c r="K175" s="85" t="s">
        <v>36</v>
      </c>
      <c r="L175" s="85" t="s">
        <v>44</v>
      </c>
      <c r="M175" s="85" t="s">
        <v>45</v>
      </c>
      <c r="N175" s="301"/>
      <c r="O175" s="9"/>
      <c r="P175" s="300"/>
      <c r="Q175" s="61"/>
      <c r="R175" s="11"/>
    </row>
    <row r="176" spans="1:18" x14ac:dyDescent="0.25">
      <c r="A176" s="3"/>
      <c r="B176" s="3"/>
      <c r="C176" s="3"/>
      <c r="D176" s="3"/>
      <c r="E176" s="94" t="s">
        <v>149</v>
      </c>
      <c r="F176" s="512" t="e">
        <f t="shared" ref="F176:J176" si="7">IF(F158="",NA(),F158)</f>
        <v>#N/A</v>
      </c>
      <c r="G176" s="512" t="e">
        <f t="shared" si="7"/>
        <v>#N/A</v>
      </c>
      <c r="H176" s="512" t="e">
        <f t="shared" si="7"/>
        <v>#N/A</v>
      </c>
      <c r="I176" s="512" t="e">
        <f t="shared" si="7"/>
        <v>#N/A</v>
      </c>
      <c r="J176" s="512" t="e">
        <f t="shared" si="7"/>
        <v>#N/A</v>
      </c>
      <c r="K176" s="512" t="e">
        <f>IF(K158="",NA(),K158)</f>
        <v>#N/A</v>
      </c>
      <c r="L176" s="512" t="e">
        <f t="shared" ref="L176:M176" si="8">IF(L158="",NA(),L158)</f>
        <v>#N/A</v>
      </c>
      <c r="M176" s="512" t="e">
        <f t="shared" si="8"/>
        <v>#N/A</v>
      </c>
      <c r="N176" s="302">
        <f>SUM($F$158:M158)</f>
        <v>0</v>
      </c>
      <c r="O176" s="63"/>
      <c r="P176" s="63"/>
      <c r="Q176" s="32"/>
      <c r="R176" s="3"/>
    </row>
    <row r="177" spans="1:18" x14ac:dyDescent="0.25">
      <c r="A177" s="3"/>
      <c r="B177" s="3"/>
      <c r="C177" s="3"/>
      <c r="D177" s="3"/>
      <c r="E177" s="94" t="s">
        <v>150</v>
      </c>
      <c r="F177" s="512" t="e">
        <f>IF(SUM(F$158:F159)=0,NA(),SUM(F$158:F159))</f>
        <v>#N/A</v>
      </c>
      <c r="G177" s="512" t="e">
        <f>IF(SUM(G$158:G159)=0,NA(),SUM(G$158:G159))</f>
        <v>#N/A</v>
      </c>
      <c r="H177" s="512" t="e">
        <f>IF(SUM(H$158:H159)=0,NA(),SUM(H$158:H159))</f>
        <v>#N/A</v>
      </c>
      <c r="I177" s="512" t="e">
        <f>IF(SUM(I$158:I159)=0,NA(),SUM(I$158:I159))</f>
        <v>#N/A</v>
      </c>
      <c r="J177" s="512" t="e">
        <f>IF(SUM(J$158:J159)=0,NA(),SUM(J$158:J159))</f>
        <v>#N/A</v>
      </c>
      <c r="K177" s="512" t="e">
        <f>IF(SUM(K$158:K159)=0,NA(),SUM(K$158:K159))</f>
        <v>#N/A</v>
      </c>
      <c r="L177" s="512" t="e">
        <f>IF(SUM(L$158:L159)=0,NA(),SUM(L$158:L159))</f>
        <v>#N/A</v>
      </c>
      <c r="M177" s="512" t="e">
        <f>IF(SUM(M$158:M159)=0,NA(),SUM(M$158:M159))</f>
        <v>#N/A</v>
      </c>
      <c r="N177" s="302">
        <f>SUM($F$158:M159)</f>
        <v>0</v>
      </c>
      <c r="O177" s="63"/>
      <c r="P177" s="63"/>
      <c r="Q177" s="32"/>
      <c r="R177" s="3"/>
    </row>
    <row r="178" spans="1:18" x14ac:dyDescent="0.25">
      <c r="A178" s="3"/>
      <c r="B178" s="3"/>
      <c r="C178" s="3"/>
      <c r="D178" s="3"/>
      <c r="E178" s="94" t="s">
        <v>151</v>
      </c>
      <c r="F178" s="512" t="e">
        <f>IF(SUM(F$158:F160)=0,NA(),SUM(F$158:F160))</f>
        <v>#N/A</v>
      </c>
      <c r="G178" s="512" t="e">
        <f>IF(SUM(G$158:G160)=0,NA(),SUM(G$158:G160))</f>
        <v>#N/A</v>
      </c>
      <c r="H178" s="512" t="e">
        <f>IF(SUM(H$158:H160)=0,NA(),SUM(H$158:H160))</f>
        <v>#N/A</v>
      </c>
      <c r="I178" s="512" t="e">
        <f>IF(SUM(I$158:I160)=0,NA(),SUM(I$158:I160))</f>
        <v>#N/A</v>
      </c>
      <c r="J178" s="512" t="e">
        <f>IF(SUM(J$158:J160)=0,NA(),SUM(J$158:J160))</f>
        <v>#N/A</v>
      </c>
      <c r="K178" s="512" t="e">
        <f>IF(SUM(K$158:K160)=0,NA(),SUM(K$158:K160))</f>
        <v>#N/A</v>
      </c>
      <c r="L178" s="512" t="e">
        <f>IF(SUM(L$158:L160)=0,NA(),SUM(L$158:L160))</f>
        <v>#N/A</v>
      </c>
      <c r="M178" s="512" t="e">
        <f>IF(SUM(M$158:M160)=0,NA(),SUM(M$158:M160))</f>
        <v>#N/A</v>
      </c>
      <c r="N178" s="302">
        <f>SUM($F$158:M160)</f>
        <v>0</v>
      </c>
      <c r="O178" s="63"/>
      <c r="P178" s="63"/>
      <c r="Q178" s="32"/>
      <c r="R178" s="3"/>
    </row>
    <row r="179" spans="1:18" x14ac:dyDescent="0.25">
      <c r="A179" s="3"/>
      <c r="B179" s="3"/>
      <c r="C179" s="3"/>
      <c r="D179" s="3"/>
      <c r="E179" s="94" t="s">
        <v>152</v>
      </c>
      <c r="F179" s="512" t="e">
        <f>IF(SUM(F$158:F161)=0,NA(),SUM(F$158:F161))</f>
        <v>#N/A</v>
      </c>
      <c r="G179" s="512" t="e">
        <f>IF(SUM(G$158:G161)=0,NA(),SUM(G$158:G161))</f>
        <v>#N/A</v>
      </c>
      <c r="H179" s="512" t="e">
        <f>IF(SUM(H$158:H161)=0,NA(),SUM(H$158:H161))</f>
        <v>#N/A</v>
      </c>
      <c r="I179" s="512" t="e">
        <f>IF(SUM(I$158:I161)=0,NA(),SUM(I$158:I161))</f>
        <v>#N/A</v>
      </c>
      <c r="J179" s="512" t="e">
        <f>IF(SUM(J$158:J161)=0,NA(),SUM(J$158:J161))</f>
        <v>#N/A</v>
      </c>
      <c r="K179" s="512" t="e">
        <f>IF(SUM(K$158:K161)=0,NA(),SUM(K$158:K161))</f>
        <v>#N/A</v>
      </c>
      <c r="L179" s="512" t="e">
        <f>IF(SUM(L$158:L161)=0,NA(),SUM(L$158:L161))</f>
        <v>#N/A</v>
      </c>
      <c r="M179" s="512" t="e">
        <f>IF(SUM(M$158:M161)=0,NA(),SUM(M$158:M161))</f>
        <v>#N/A</v>
      </c>
      <c r="N179" s="302">
        <f>SUM($F$158:M161)</f>
        <v>0</v>
      </c>
      <c r="O179" s="63"/>
      <c r="P179" s="63"/>
      <c r="Q179" s="32"/>
      <c r="R179" s="3"/>
    </row>
    <row r="180" spans="1:18" x14ac:dyDescent="0.25">
      <c r="A180" s="3"/>
      <c r="B180" s="3"/>
      <c r="C180" s="3"/>
      <c r="D180" s="3"/>
      <c r="E180" s="94" t="s">
        <v>4</v>
      </c>
      <c r="F180" s="512" t="e">
        <f>IF(SUM(F$158:F162)=0,NA(),SUM(F$158:F162))</f>
        <v>#N/A</v>
      </c>
      <c r="G180" s="512" t="e">
        <f>IF(SUM(G$158:G162)=0,NA(),SUM(G$158:G162))</f>
        <v>#N/A</v>
      </c>
      <c r="H180" s="512" t="e">
        <f>IF(SUM(H$158:H162)=0,NA(),SUM(H$158:H162))</f>
        <v>#N/A</v>
      </c>
      <c r="I180" s="512" t="e">
        <f>IF(SUM(I$158:I162)=0,NA(),SUM(I$158:I162))</f>
        <v>#N/A</v>
      </c>
      <c r="J180" s="512" t="e">
        <f>IF(SUM(J$158:J162)=0,NA(),SUM(J$158:J162))</f>
        <v>#N/A</v>
      </c>
      <c r="K180" s="512" t="e">
        <f>IF(SUM(K$158:K162)=0,NA(),SUM(K$158:K162))</f>
        <v>#N/A</v>
      </c>
      <c r="L180" s="512" t="e">
        <f>IF(SUM(L$158:L162)=0,NA(),SUM(L$158:L162))</f>
        <v>#N/A</v>
      </c>
      <c r="M180" s="512" t="e">
        <f>IF(SUM(M$158:M162)=0,NA(),SUM(M$158:M162))</f>
        <v>#N/A</v>
      </c>
      <c r="N180" s="302">
        <f>SUM($F$158:M162)</f>
        <v>0</v>
      </c>
      <c r="O180" s="63"/>
      <c r="P180" s="43"/>
      <c r="Q180" s="43"/>
      <c r="R180" s="3"/>
    </row>
    <row r="181" spans="1:18" x14ac:dyDescent="0.25">
      <c r="A181" s="3"/>
      <c r="B181" s="3"/>
      <c r="C181" s="3"/>
      <c r="D181" s="3"/>
      <c r="E181" s="94" t="s">
        <v>153</v>
      </c>
      <c r="F181" s="512" t="e">
        <f>IF(SUM(F$158:F163)=0,NA(),SUM(F$158:F163))</f>
        <v>#N/A</v>
      </c>
      <c r="G181" s="512" t="e">
        <f>IF(SUM(G$158:G163)=0,NA(),SUM(G$158:G163))</f>
        <v>#N/A</v>
      </c>
      <c r="H181" s="512" t="e">
        <f>IF(SUM(H$158:H163)=0,NA(),SUM(H$158:H163))</f>
        <v>#N/A</v>
      </c>
      <c r="I181" s="512" t="e">
        <f>IF(SUM(I$158:I163)=0,NA(),SUM(I$158:I163))</f>
        <v>#N/A</v>
      </c>
      <c r="J181" s="512" t="e">
        <f>IF(SUM(J$158:J163)=0,NA(),SUM(J$158:J163))</f>
        <v>#N/A</v>
      </c>
      <c r="K181" s="512" t="e">
        <f>IF(SUM(K$158:K163)=0,NA(),SUM(K$158:K163))</f>
        <v>#N/A</v>
      </c>
      <c r="L181" s="512" t="e">
        <f>IF(SUM(L$158:L163)=0,NA(),SUM(L$158:L163))</f>
        <v>#N/A</v>
      </c>
      <c r="M181" s="512" t="e">
        <f>IF(SUM(M$158:M163)=0,NA(),SUM(M$158:M163))</f>
        <v>#N/A</v>
      </c>
      <c r="N181" s="302">
        <f>SUM($F$158:M163)</f>
        <v>0</v>
      </c>
      <c r="O181" s="63"/>
      <c r="P181" s="43"/>
      <c r="Q181" s="43"/>
      <c r="R181" s="3"/>
    </row>
    <row r="182" spans="1:18" ht="15" customHeight="1" x14ac:dyDescent="0.25">
      <c r="A182" s="3"/>
      <c r="B182" s="3"/>
      <c r="C182" s="3"/>
      <c r="D182" s="3"/>
      <c r="E182" s="94" t="s">
        <v>154</v>
      </c>
      <c r="F182" s="512" t="e">
        <f>IF(SUM(F$158:F164)=0,NA(),SUM(F$158:F164))</f>
        <v>#N/A</v>
      </c>
      <c r="G182" s="512" t="e">
        <f>IF(SUM(G$158:G164)=0,NA(),SUM(G$158:G164))</f>
        <v>#N/A</v>
      </c>
      <c r="H182" s="512" t="e">
        <f>IF(SUM(H$158:H164)=0,NA(),SUM(H$158:H164))</f>
        <v>#N/A</v>
      </c>
      <c r="I182" s="512" t="e">
        <f>IF(SUM(I$158:I164)=0,NA(),SUM(I$158:I164))</f>
        <v>#N/A</v>
      </c>
      <c r="J182" s="512" t="e">
        <f>IF(SUM(J$158:J164)=0,NA(),SUM(J$158:J164))</f>
        <v>#N/A</v>
      </c>
      <c r="K182" s="512" t="e">
        <f>IF(SUM(K$158:K164)=0,NA(),SUM(K$158:K164))</f>
        <v>#N/A</v>
      </c>
      <c r="L182" s="512" t="e">
        <f>IF(SUM(L$158:L164)=0,NA(),SUM(L$158:L164))</f>
        <v>#N/A</v>
      </c>
      <c r="M182" s="512" t="e">
        <f>IF(SUM(M$158:M164)=0,NA(),SUM(M$158:M164))</f>
        <v>#N/A</v>
      </c>
      <c r="N182" s="302">
        <f>SUM($F$158:M164)</f>
        <v>0</v>
      </c>
      <c r="O182" s="63"/>
      <c r="P182" s="43"/>
      <c r="Q182" s="43"/>
      <c r="R182" s="3"/>
    </row>
    <row r="183" spans="1:18" x14ac:dyDescent="0.25">
      <c r="A183" s="3"/>
      <c r="B183" s="3"/>
      <c r="C183" s="3"/>
      <c r="D183" s="3"/>
      <c r="E183" s="94" t="s">
        <v>155</v>
      </c>
      <c r="F183" s="512" t="e">
        <f>IF(SUM(F$158:F165)=0,NA(),SUM(F$158:F165))</f>
        <v>#N/A</v>
      </c>
      <c r="G183" s="512" t="e">
        <f>IF(SUM(G$158:G165)=0,NA(),SUM(G$158:G165))</f>
        <v>#N/A</v>
      </c>
      <c r="H183" s="512" t="e">
        <f>IF(SUM(H$158:H165)=0,NA(),SUM(H$158:H165))</f>
        <v>#N/A</v>
      </c>
      <c r="I183" s="512" t="e">
        <f>IF(SUM(I$158:I165)=0,NA(),SUM(I$158:I165))</f>
        <v>#N/A</v>
      </c>
      <c r="J183" s="512" t="e">
        <f>IF(SUM(J$158:J165)=0,NA(),SUM(J$158:J165))</f>
        <v>#N/A</v>
      </c>
      <c r="K183" s="512" t="e">
        <f>IF(SUM(K$158:K165)=0,NA(),SUM(K$158:K165))</f>
        <v>#N/A</v>
      </c>
      <c r="L183" s="512" t="e">
        <f>IF(SUM(L$158:L165)=0,NA(),SUM(L$158:L165))</f>
        <v>#N/A</v>
      </c>
      <c r="M183" s="512" t="e">
        <f>IF(SUM(M$158:M165)=0,NA(),SUM(M$158:M165))</f>
        <v>#N/A</v>
      </c>
      <c r="N183" s="302">
        <f>SUM($F$158:M165)</f>
        <v>0</v>
      </c>
      <c r="O183" s="63"/>
      <c r="P183" s="43"/>
      <c r="Q183" s="43"/>
      <c r="R183" s="3"/>
    </row>
    <row r="184" spans="1:18" ht="15" customHeight="1" x14ac:dyDescent="0.25">
      <c r="A184" s="3"/>
      <c r="B184" s="3"/>
      <c r="C184" s="3"/>
      <c r="D184" s="3"/>
      <c r="E184" s="94" t="s">
        <v>156</v>
      </c>
      <c r="F184" s="512" t="e">
        <f>IF(SUM(F$158:F166)=0,NA(),SUM(F$158:F166))</f>
        <v>#N/A</v>
      </c>
      <c r="G184" s="512" t="e">
        <f>IF(SUM(G$158:G166)=0,NA(),SUM(G$158:G166))</f>
        <v>#N/A</v>
      </c>
      <c r="H184" s="512" t="e">
        <f>IF(SUM(H$158:H166)=0,NA(),SUM(H$158:H166))</f>
        <v>#N/A</v>
      </c>
      <c r="I184" s="512" t="e">
        <f>IF(SUM(I$158:I166)=0,NA(),SUM(I$158:I166))</f>
        <v>#N/A</v>
      </c>
      <c r="J184" s="512" t="e">
        <f>IF(SUM(J$158:J166)=0,NA(),SUM(J$158:J166))</f>
        <v>#N/A</v>
      </c>
      <c r="K184" s="512" t="e">
        <f>IF(SUM(K$158:K166)=0,NA(),SUM(K$158:K166))</f>
        <v>#N/A</v>
      </c>
      <c r="L184" s="512" t="e">
        <f>IF(SUM(L$158:L166)=0,NA(),SUM(L$158:L166))</f>
        <v>#N/A</v>
      </c>
      <c r="M184" s="512" t="e">
        <f>IF(SUM(M$158:M166)=0,NA(),SUM(M$158:M166))</f>
        <v>#N/A</v>
      </c>
      <c r="N184" s="302">
        <f>SUM($F$158:M166)</f>
        <v>0</v>
      </c>
      <c r="O184" s="63"/>
      <c r="P184" s="43"/>
      <c r="Q184" s="43"/>
      <c r="R184" s="3"/>
    </row>
    <row r="185" spans="1:18" x14ac:dyDescent="0.25">
      <c r="A185" s="3"/>
      <c r="B185" s="3"/>
      <c r="C185" s="3"/>
      <c r="D185" s="3"/>
      <c r="E185" s="94" t="s">
        <v>157</v>
      </c>
      <c r="F185" s="512" t="e">
        <f>IF(SUM(F$158:F167)=0,NA(),SUM(F$158:F167))</f>
        <v>#N/A</v>
      </c>
      <c r="G185" s="512" t="e">
        <f>IF(SUM(G$158:G167)=0,NA(),SUM(G$158:G167))</f>
        <v>#N/A</v>
      </c>
      <c r="H185" s="512" t="e">
        <f>IF(SUM(H$158:H167)=0,NA(),SUM(H$158:H167))</f>
        <v>#N/A</v>
      </c>
      <c r="I185" s="512" t="e">
        <f>IF(SUM(I$158:I167)=0,NA(),SUM(I$158:I167))</f>
        <v>#N/A</v>
      </c>
      <c r="J185" s="512" t="e">
        <f>IF(SUM(J$158:J167)=0,NA(),SUM(J$158:J167))</f>
        <v>#N/A</v>
      </c>
      <c r="K185" s="512" t="e">
        <f>IF(SUM(K$158:K167)=0,NA(),SUM(K$158:K167))</f>
        <v>#N/A</v>
      </c>
      <c r="L185" s="512" t="e">
        <f>IF(SUM(L$158:L167)=0,NA(),SUM(L$158:L167))</f>
        <v>#N/A</v>
      </c>
      <c r="M185" s="512" t="e">
        <f>IF(SUM(M$158:M167)=0,NA(),SUM(M$158:M167))</f>
        <v>#N/A</v>
      </c>
      <c r="N185" s="302">
        <f>SUM($F$158:M167)</f>
        <v>0</v>
      </c>
      <c r="O185" s="63"/>
      <c r="P185" s="43"/>
      <c r="Q185" s="43"/>
      <c r="R185" s="3"/>
    </row>
    <row r="186" spans="1:18" x14ac:dyDescent="0.25">
      <c r="A186" s="3"/>
      <c r="B186" s="3"/>
      <c r="C186" s="3"/>
      <c r="D186" s="3"/>
      <c r="E186" s="94" t="s">
        <v>158</v>
      </c>
      <c r="F186" s="512" t="e">
        <f>IF(SUM(F$158:F168)=0,NA(),SUM(F$158:F168))</f>
        <v>#N/A</v>
      </c>
      <c r="G186" s="512" t="e">
        <f>IF(SUM(G$158:G168)=0,NA(),SUM(G$158:G168))</f>
        <v>#N/A</v>
      </c>
      <c r="H186" s="512" t="e">
        <f>IF(SUM(H$158:H168)=0,NA(),SUM(H$158:H168))</f>
        <v>#N/A</v>
      </c>
      <c r="I186" s="512" t="e">
        <f>IF(SUM(I$158:I168)=0,NA(),SUM(I$158:I168))</f>
        <v>#N/A</v>
      </c>
      <c r="J186" s="512" t="e">
        <f>IF(SUM(J$158:J168)=0,NA(),SUM(J$158:J168))</f>
        <v>#N/A</v>
      </c>
      <c r="K186" s="512" t="e">
        <f>IF(SUM(K$158:K168)=0,NA(),SUM(K$158:K168))</f>
        <v>#N/A</v>
      </c>
      <c r="L186" s="512" t="e">
        <f>IF(SUM(L$158:L168)=0,NA(),SUM(L$158:L168))</f>
        <v>#N/A</v>
      </c>
      <c r="M186" s="512" t="e">
        <f>IF(SUM(M$158:M168)=0,NA(),SUM(M$158:M168))</f>
        <v>#N/A</v>
      </c>
      <c r="N186" s="302">
        <f>SUM($F$158:M168)</f>
        <v>0</v>
      </c>
      <c r="O186" s="63"/>
      <c r="P186" s="43"/>
      <c r="Q186" s="43"/>
      <c r="R186" s="3"/>
    </row>
    <row r="187" spans="1:18" x14ac:dyDescent="0.25">
      <c r="A187" s="3"/>
      <c r="B187" s="3"/>
      <c r="C187" s="3"/>
      <c r="D187" s="3"/>
      <c r="E187" s="94" t="s">
        <v>159</v>
      </c>
      <c r="F187" s="512" t="e">
        <f>IF(SUM(F$158:F169)=0,NA(),SUM(F$158:F169))</f>
        <v>#N/A</v>
      </c>
      <c r="G187" s="512" t="e">
        <f>IF(SUM(G$158:G169)=0,NA(),SUM(G$158:G169))</f>
        <v>#N/A</v>
      </c>
      <c r="H187" s="512" t="e">
        <f>IF(SUM(H$158:H169)=0,NA(),SUM(H$158:H169))</f>
        <v>#N/A</v>
      </c>
      <c r="I187" s="512" t="e">
        <f>IF(SUM(I$158:I169)=0,NA(),SUM(I$158:I169))</f>
        <v>#N/A</v>
      </c>
      <c r="J187" s="512" t="e">
        <f>IF(SUM(J$158:J169)=0,NA(),SUM(J$158:J169))</f>
        <v>#N/A</v>
      </c>
      <c r="K187" s="512" t="e">
        <f>IF(SUM(K$158:K169)=0,NA(),SUM(K$158:K169))</f>
        <v>#N/A</v>
      </c>
      <c r="L187" s="512" t="e">
        <f>IF(SUM(L$158:L169)=0,NA(),SUM(L$158:L169))</f>
        <v>#N/A</v>
      </c>
      <c r="M187" s="512" t="e">
        <f>IF(SUM(M$158:M169)=0,NA(),SUM(M$158:M169))</f>
        <v>#N/A</v>
      </c>
      <c r="N187" s="302">
        <f>SUM($F$158:M169)</f>
        <v>0</v>
      </c>
      <c r="O187" s="63"/>
      <c r="P187" s="43"/>
      <c r="Q187" s="43"/>
      <c r="R187" s="3"/>
    </row>
    <row r="188" spans="1:18" x14ac:dyDescent="0.25">
      <c r="A188" s="3"/>
      <c r="B188" s="3"/>
      <c r="C188" s="3"/>
      <c r="D188" s="3"/>
      <c r="E188" s="45" t="s">
        <v>19</v>
      </c>
      <c r="F188" s="21" t="e">
        <f>IF(F174="",NA(),VLOOKUP('Summary Table Report'!$P$43,'Total Expense'!$E$176:$N$187,2,FALSE))</f>
        <v>#N/A</v>
      </c>
      <c r="G188" s="21" t="e">
        <f>IF(G174="",NA(),VLOOKUP('Summary Table Report'!$P$43,'Total Expense'!$E$176:$N$187,3,FALSE))</f>
        <v>#N/A</v>
      </c>
      <c r="H188" s="21" t="e">
        <f>IF(H174="",NA(),VLOOKUP('Summary Table Report'!$P$43,'Total Expense'!$E$176:$N$187,4,FALSE))</f>
        <v>#N/A</v>
      </c>
      <c r="I188" s="21" t="e">
        <f>IF(I174="",NA(),VLOOKUP('Summary Table Report'!$P$43,'Total Expense'!$E$176:$N$187,5,FALSE))</f>
        <v>#N/A</v>
      </c>
      <c r="J188" s="21" t="e">
        <f>IF(J174="",NA(),VLOOKUP('Summary Table Report'!$P$43,'Total Expense'!$E$176:$N$187,6,FALSE))</f>
        <v>#N/A</v>
      </c>
      <c r="K188" s="21" t="e">
        <f>IF(K174="",NA(),VLOOKUP('Summary Table Report'!$P$43,'Total Expense'!$E$176:$N$187,7,FALSE))</f>
        <v>#N/A</v>
      </c>
      <c r="L188" s="21" t="e">
        <f>IF(L174="",NA(),VLOOKUP('Summary Table Report'!$P$43,'Total Expense'!$E$176:$N$187,8,FALSE))</f>
        <v>#N/A</v>
      </c>
      <c r="M188" s="21" t="e">
        <f>IF(M174="",NA(),VLOOKUP('Summary Table Report'!$P$43,'Total Expense'!$E$176:$N$187,9,FALSE))</f>
        <v>#N/A</v>
      </c>
      <c r="N188" s="21" t="e">
        <f>IF(N174="",NA(),VLOOKUP('Summary Table Report'!$P$43,'Total Expense'!$E$176:$N$187,10,FALSE))</f>
        <v>#N/A</v>
      </c>
      <c r="O188" s="2"/>
      <c r="P188" s="3"/>
      <c r="Q188" s="3"/>
      <c r="R188" s="3"/>
    </row>
    <row r="189" spans="1:18" x14ac:dyDescent="0.25">
      <c r="A189" s="3"/>
      <c r="B189" s="2"/>
      <c r="C189" s="3"/>
      <c r="D189" s="3"/>
      <c r="E189" s="4"/>
      <c r="F189" s="3"/>
      <c r="G189" s="3"/>
      <c r="H189" s="3"/>
      <c r="I189" s="3"/>
      <c r="J189" s="3"/>
      <c r="K189" s="3"/>
      <c r="L189" s="3"/>
      <c r="M189" s="3"/>
      <c r="N189" s="2"/>
      <c r="O189" s="3"/>
      <c r="P189" s="3"/>
      <c r="Q189" s="3"/>
      <c r="R189" s="2"/>
    </row>
  </sheetData>
  <sheetProtection algorithmName="SHA-512" hashValue="zpCiVKDhnn5PN6cOYrv1fuROlgfg5PKCeOkMvPup/8bNKPP1jAVEX1px7fakPEl6ANamrMCoqY5rTUfS3fMHMQ==" saltValue="YSr0eW1WZZcsYOGGylamtQ==" spinCount="100000" sheet="1" objects="1" scenarios="1" selectLockedCells="1"/>
  <mergeCells count="23">
    <mergeCell ref="E174:E175"/>
    <mergeCell ref="Q11:Q12"/>
    <mergeCell ref="O11:P12"/>
    <mergeCell ref="G11:K12"/>
    <mergeCell ref="E156:E157"/>
    <mergeCell ref="E84:M84"/>
    <mergeCell ref="E85:E86"/>
    <mergeCell ref="E173:M173"/>
    <mergeCell ref="E155:M155"/>
    <mergeCell ref="E105:E106"/>
    <mergeCell ref="E139:E140"/>
    <mergeCell ref="N139:N140"/>
    <mergeCell ref="N105:N106"/>
    <mergeCell ref="E121:M121"/>
    <mergeCell ref="E122:E123"/>
    <mergeCell ref="N122:N123"/>
    <mergeCell ref="N11:N12"/>
    <mergeCell ref="E138:M138"/>
    <mergeCell ref="A3:J3"/>
    <mergeCell ref="A6:B6"/>
    <mergeCell ref="C6:G6"/>
    <mergeCell ref="A11:E12"/>
    <mergeCell ref="E104:M104"/>
  </mergeCells>
  <printOptions horizontalCentered="1"/>
  <pageMargins left="0.15" right="0.15" top="0.4" bottom="0.4" header="0.3" footer="0.3"/>
  <pageSetup scale="50" orientation="landscape" r:id="rId1"/>
  <headerFooter>
    <oddFooter>&amp;L&amp;F; &amp;A&amp;R&amp;12Printed &amp;D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tabColor theme="5" tint="0.39997558519241921"/>
    <pageSetUpPr fitToPage="1"/>
  </sheetPr>
  <dimension ref="A1:AC177"/>
  <sheetViews>
    <sheetView zoomScale="75" zoomScaleNormal="75" workbookViewId="0">
      <selection activeCell="D14" sqref="D14"/>
    </sheetView>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53" customHeight="1" x14ac:dyDescent="0.25">
      <c r="A4" s="592" t="s">
        <v>309</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30"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30"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30" customHeight="1" x14ac:dyDescent="0.25">
      <c r="A11" s="626" t="s">
        <v>252</v>
      </c>
      <c r="B11" s="639"/>
      <c r="C11" s="716" t="str">
        <f>IF('1-Budget Input'!C52:F52=0,"Not Used",'1-Budget Input'!C52:F52)</f>
        <v>Not Used</v>
      </c>
      <c r="D11" s="717"/>
      <c r="E11" s="717"/>
      <c r="F11" s="718"/>
      <c r="G11" s="626" t="s">
        <v>230</v>
      </c>
      <c r="H11" s="627"/>
      <c r="I11" s="719" t="str">
        <f>IF('1-Budget Input'!H52=0,"N/A",'1-Budget Input'!H52)</f>
        <v>N/A</v>
      </c>
      <c r="J11" s="720"/>
      <c r="K11" s="626" t="s">
        <v>253</v>
      </c>
      <c r="L11" s="627"/>
      <c r="M11" s="28" t="str">
        <f>IF('1-Budget Input'!J52=0,"N/A",'1-Budget Input'!J52)</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1">
        <f>+C9</f>
        <v>0</v>
      </c>
      <c r="B15" s="502" t="str">
        <f>IF(C137=0,"No New Data",VLOOKUP(B177,B165:G176,6,FALSE))</f>
        <v>No New Data</v>
      </c>
      <c r="C15" s="503"/>
      <c r="D15" s="503"/>
      <c r="E15" s="503"/>
      <c r="F15" s="503"/>
      <c r="G15" s="470"/>
      <c r="H15" s="470"/>
      <c r="I15" s="504" t="str">
        <f>+C11</f>
        <v>Not Used</v>
      </c>
      <c r="J15" s="470"/>
      <c r="K15" s="470"/>
      <c r="L15" s="470"/>
      <c r="M15" s="715" t="s">
        <v>180</v>
      </c>
      <c r="N15" s="715"/>
      <c r="O15" s="715"/>
      <c r="P15" s="713" t="str">
        <f>IF(C137=0,"N/A",ROUND(I11*VLOOKUP('Inc 1'!$B$14,'Exp 1'!E125:T136,16,FALSE),-1))</f>
        <v>N/A</v>
      </c>
      <c r="Q15" s="714"/>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715" t="s">
        <v>226</v>
      </c>
      <c r="N76" s="715"/>
      <c r="O76" s="715"/>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51</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9"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9"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9" ht="15" customHeight="1" x14ac:dyDescent="0.25">
      <c r="A115" s="66"/>
      <c r="B115" s="63"/>
      <c r="C115" s="43"/>
      <c r="D115" s="43"/>
      <c r="E115" s="22"/>
      <c r="F115" s="43"/>
      <c r="G115" s="43"/>
      <c r="H115" s="43"/>
      <c r="I115" s="43"/>
      <c r="J115" s="43"/>
      <c r="K115" s="43"/>
      <c r="L115" s="43"/>
      <c r="M115" s="732" t="s">
        <v>51</v>
      </c>
      <c r="N115" s="732"/>
      <c r="O115" s="732"/>
      <c r="P115" s="732"/>
      <c r="Q115" s="733"/>
      <c r="R115" s="2"/>
      <c r="S115" s="3"/>
      <c r="T115" s="3"/>
      <c r="U115" s="3"/>
      <c r="V115" s="2"/>
      <c r="W115" s="3"/>
      <c r="X115" s="3"/>
      <c r="Y115" s="3"/>
    </row>
    <row r="116" spans="1:29" ht="15" customHeight="1" x14ac:dyDescent="0.25">
      <c r="A116" s="66"/>
      <c r="B116" s="63"/>
      <c r="C116" s="43"/>
      <c r="D116" s="43"/>
      <c r="E116" s="22"/>
      <c r="F116" s="43"/>
      <c r="G116" s="43"/>
      <c r="H116" s="43"/>
      <c r="I116" s="43"/>
      <c r="J116" s="43"/>
      <c r="K116" s="43"/>
      <c r="L116" s="43"/>
      <c r="M116" s="732"/>
      <c r="N116" s="732"/>
      <c r="O116" s="732"/>
      <c r="P116" s="732"/>
      <c r="Q116" s="733"/>
      <c r="R116" s="2"/>
      <c r="S116" s="3"/>
      <c r="T116" s="3"/>
      <c r="U116" s="3"/>
      <c r="V116" s="2"/>
      <c r="W116" s="3"/>
      <c r="X116" s="3"/>
      <c r="Y116" s="3"/>
    </row>
    <row r="117" spans="1:29" ht="15" customHeight="1" x14ac:dyDescent="0.25">
      <c r="A117" s="68"/>
      <c r="B117" s="69"/>
      <c r="C117" s="70"/>
      <c r="D117" s="70"/>
      <c r="E117" s="71"/>
      <c r="F117" s="70"/>
      <c r="G117" s="70"/>
      <c r="H117" s="70"/>
      <c r="I117" s="70"/>
      <c r="J117" s="70"/>
      <c r="K117" s="70"/>
      <c r="L117" s="70"/>
      <c r="M117" s="217"/>
      <c r="N117" s="217"/>
      <c r="O117" s="217"/>
      <c r="P117" s="217"/>
      <c r="Q117" s="218"/>
      <c r="R117" s="2"/>
      <c r="S117" s="3"/>
      <c r="T117" s="3"/>
      <c r="U117" s="3"/>
      <c r="V117" s="2"/>
      <c r="W117" s="3"/>
      <c r="X117" s="3"/>
      <c r="Y117" s="3"/>
    </row>
    <row r="118" spans="1:29"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9"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9"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9"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9"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9" x14ac:dyDescent="0.25">
      <c r="A123" s="3"/>
      <c r="B123" s="611" t="s">
        <v>53</v>
      </c>
      <c r="C123" s="612"/>
      <c r="D123" s="3"/>
      <c r="E123" s="616" t="s">
        <v>15</v>
      </c>
      <c r="F123" s="616"/>
      <c r="G123" s="616"/>
      <c r="H123" s="616"/>
      <c r="I123" s="616"/>
      <c r="J123" s="616"/>
      <c r="K123" s="3"/>
      <c r="L123" s="616" t="s">
        <v>16</v>
      </c>
      <c r="M123" s="616"/>
      <c r="N123" s="616"/>
      <c r="O123" s="616"/>
      <c r="P123" s="616"/>
      <c r="Q123" s="616"/>
      <c r="R123" s="3"/>
      <c r="S123" s="703" t="s">
        <v>59</v>
      </c>
      <c r="T123" s="31"/>
      <c r="U123" s="31"/>
      <c r="V123" s="2"/>
      <c r="W123" s="611" t="s">
        <v>61</v>
      </c>
      <c r="X123" s="612"/>
      <c r="Y123" s="32"/>
      <c r="AA123" s="33"/>
      <c r="AB123" s="34"/>
      <c r="AC123" s="34"/>
    </row>
    <row r="124" spans="1:29" s="13" customFormat="1" ht="29.25" customHeight="1" x14ac:dyDescent="0.25">
      <c r="A124" s="11"/>
      <c r="B124" s="194">
        <f>+C9</f>
        <v>0</v>
      </c>
      <c r="C124" s="191" t="s">
        <v>52</v>
      </c>
      <c r="D124" s="11"/>
      <c r="E124" s="194">
        <f>+C9</f>
        <v>0</v>
      </c>
      <c r="F124" s="191" t="s">
        <v>40</v>
      </c>
      <c r="G124" s="191" t="s">
        <v>14</v>
      </c>
      <c r="H124" s="191" t="s">
        <v>174</v>
      </c>
      <c r="I124" s="35" t="s">
        <v>13</v>
      </c>
      <c r="J124" s="35" t="s">
        <v>268</v>
      </c>
      <c r="K124" s="11"/>
      <c r="L124" s="194">
        <f>+C9</f>
        <v>0</v>
      </c>
      <c r="M124" s="191" t="s">
        <v>40</v>
      </c>
      <c r="N124" s="191" t="s">
        <v>14</v>
      </c>
      <c r="O124" s="191" t="s">
        <v>174</v>
      </c>
      <c r="P124" s="35" t="s">
        <v>13</v>
      </c>
      <c r="Q124" s="35" t="s">
        <v>268</v>
      </c>
      <c r="R124" s="11"/>
      <c r="S124" s="704"/>
      <c r="T124" s="191" t="s">
        <v>174</v>
      </c>
      <c r="U124" s="35" t="s">
        <v>268</v>
      </c>
      <c r="V124" s="11"/>
      <c r="W124" s="193" t="s">
        <v>12</v>
      </c>
      <c r="X124" s="191" t="s">
        <v>60</v>
      </c>
      <c r="Y124" s="35" t="s">
        <v>268</v>
      </c>
      <c r="AA124" s="36"/>
      <c r="AB124" s="37"/>
      <c r="AC124" s="38"/>
    </row>
    <row r="125" spans="1:29" x14ac:dyDescent="0.25">
      <c r="A125" s="11"/>
      <c r="B125" s="94" t="s">
        <v>0</v>
      </c>
      <c r="C125" s="95" t="str">
        <f>IF(ISBLANK('3-Monthly Input'!H13),"",'3-Monthly Input'!H13)</f>
        <v/>
      </c>
      <c r="D125" s="11"/>
      <c r="E125" s="94" t="s">
        <v>149</v>
      </c>
      <c r="F125" s="96" t="e">
        <f t="shared" ref="F125:F134" si="0">IF(+C125="",NA(),C125)</f>
        <v>#N/A</v>
      </c>
      <c r="G125" s="41" t="e">
        <f>+G145</f>
        <v>#DIV/0!</v>
      </c>
      <c r="H125" s="41" t="e">
        <f>+G125</f>
        <v>#DIV/0!</v>
      </c>
      <c r="I125" s="93" t="e">
        <f>IF(C125="",NA(),ROUND(SUM(C$125:C125)/H125,-2))</f>
        <v>#N/A</v>
      </c>
      <c r="J125" s="41" t="e">
        <f>I125/'Total Expense'!N141</f>
        <v>#N/A</v>
      </c>
      <c r="K125" s="11"/>
      <c r="L125" s="94" t="s">
        <v>0</v>
      </c>
      <c r="M125" s="96" t="e">
        <f t="shared" ref="M125:M136" si="1">IF(C125="",NA(),C125)</f>
        <v>#N/A</v>
      </c>
      <c r="N125" s="41" t="e">
        <f>+C145</f>
        <v>#DIV/0!</v>
      </c>
      <c r="O125" s="41" t="e">
        <f>+N125</f>
        <v>#DIV/0!</v>
      </c>
      <c r="P125" s="93" t="e">
        <f>IF(C125="",NA(),ROUND(SUM(C$125:C125)/O125,-2))</f>
        <v>#N/A</v>
      </c>
      <c r="Q125" s="41" t="e">
        <f>+P125/'Total Expense'!N124</f>
        <v>#N/A</v>
      </c>
      <c r="R125" s="11"/>
      <c r="S125" s="93" t="e">
        <f t="shared" ref="S125:S136" si="2">AVERAGE(I125,P125)</f>
        <v>#N/A</v>
      </c>
      <c r="T125" s="41" t="e">
        <f>(H125+O125)/2</f>
        <v>#DIV/0!</v>
      </c>
      <c r="U125" s="41" t="e">
        <f>+S125/'Total Expense'!N107</f>
        <v>#N/A</v>
      </c>
      <c r="V125" s="12"/>
      <c r="W125" s="94">
        <f>+Q144</f>
        <v>-4</v>
      </c>
      <c r="X125" s="93">
        <f>+R157</f>
        <v>0</v>
      </c>
      <c r="Y125" s="41" t="e">
        <f>-X125/'Summary Table Report'!Q107</f>
        <v>#DIV/0!</v>
      </c>
      <c r="AA125" s="33"/>
      <c r="AB125" s="33"/>
      <c r="AC125" s="42"/>
    </row>
    <row r="126" spans="1:29" x14ac:dyDescent="0.25">
      <c r="A126" s="11"/>
      <c r="B126" s="94" t="s">
        <v>1</v>
      </c>
      <c r="C126" s="95" t="str">
        <f>IF(ISBLANK('3-Monthly Input'!H14),"",'3-Monthly Input'!H14)</f>
        <v/>
      </c>
      <c r="D126" s="11"/>
      <c r="E126" s="94" t="s">
        <v>150</v>
      </c>
      <c r="F126" s="96" t="e">
        <f t="shared" si="0"/>
        <v>#N/A</v>
      </c>
      <c r="G126" s="41" t="e">
        <f t="shared" ref="G126:G136" si="3">+G146</f>
        <v>#DIV/0!</v>
      </c>
      <c r="H126" s="41" t="e">
        <f>+G126+H125</f>
        <v>#DIV/0!</v>
      </c>
      <c r="I126" s="93" t="e">
        <f>IF(C126="",NA(),ROUND(SUM(C$125:C126)/H126,-2))</f>
        <v>#N/A</v>
      </c>
      <c r="J126" s="41" t="e">
        <f>I126/'Total Expense'!N142</f>
        <v>#N/A</v>
      </c>
      <c r="K126" s="11"/>
      <c r="L126" s="94" t="s">
        <v>1</v>
      </c>
      <c r="M126" s="96" t="e">
        <f t="shared" si="1"/>
        <v>#N/A</v>
      </c>
      <c r="N126" s="41" t="e">
        <f t="shared" ref="N126:N136" si="4">+C146</f>
        <v>#DIV/0!</v>
      </c>
      <c r="O126" s="41" t="e">
        <f>+N126+O125</f>
        <v>#DIV/0!</v>
      </c>
      <c r="P126" s="93" t="e">
        <f>IF(C126="",NA(),ROUND(SUM(C$125:C126)/O126,-2))</f>
        <v>#N/A</v>
      </c>
      <c r="Q126" s="41" t="e">
        <f>+P126/'Total Expense'!N125</f>
        <v>#N/A</v>
      </c>
      <c r="R126" s="11"/>
      <c r="S126" s="93" t="e">
        <f t="shared" si="2"/>
        <v>#N/A</v>
      </c>
      <c r="T126" s="41" t="e">
        <f t="shared" ref="T126:T136" si="5">(H126+O126)/2</f>
        <v>#DIV/0!</v>
      </c>
      <c r="U126" s="41" t="e">
        <f>+S126/'Total Expense'!N108</f>
        <v>#N/A</v>
      </c>
      <c r="V126" s="12"/>
      <c r="W126" s="94">
        <f>+M144</f>
        <v>-3</v>
      </c>
      <c r="X126" s="93">
        <f>+N157</f>
        <v>0</v>
      </c>
      <c r="Y126" s="41" t="e">
        <f>-X126/'Summary Table Report'!P107</f>
        <v>#DIV/0!</v>
      </c>
      <c r="AA126" s="33"/>
      <c r="AB126" s="33"/>
      <c r="AC126" s="42"/>
    </row>
    <row r="127" spans="1:29" x14ac:dyDescent="0.25">
      <c r="A127" s="11"/>
      <c r="B127" s="94" t="s">
        <v>2</v>
      </c>
      <c r="C127" s="95" t="str">
        <f>IF(ISBLANK('3-Monthly Input'!H15),"",'3-Monthly Input'!H15)</f>
        <v/>
      </c>
      <c r="D127" s="11"/>
      <c r="E127" s="94" t="s">
        <v>151</v>
      </c>
      <c r="F127" s="96" t="e">
        <f t="shared" si="0"/>
        <v>#N/A</v>
      </c>
      <c r="G127" s="41" t="e">
        <f t="shared" si="3"/>
        <v>#DIV/0!</v>
      </c>
      <c r="H127" s="41" t="e">
        <f t="shared" ref="H127:H136" si="6">+G127+H126</f>
        <v>#DIV/0!</v>
      </c>
      <c r="I127" s="93" t="e">
        <f>IF(C127="",NA(),ROUND(SUM(C$125:C127)/H127,-2))</f>
        <v>#N/A</v>
      </c>
      <c r="J127" s="41" t="e">
        <f>I127/'Total Expense'!N143</f>
        <v>#N/A</v>
      </c>
      <c r="K127" s="11"/>
      <c r="L127" s="94" t="s">
        <v>2</v>
      </c>
      <c r="M127" s="96" t="e">
        <f t="shared" si="1"/>
        <v>#N/A</v>
      </c>
      <c r="N127" s="41" t="e">
        <f t="shared" si="4"/>
        <v>#DIV/0!</v>
      </c>
      <c r="O127" s="41" t="e">
        <f t="shared" ref="O127:O136" si="7">+N127+O126</f>
        <v>#DIV/0!</v>
      </c>
      <c r="P127" s="93" t="e">
        <f>IF(C127="",NA(),ROUND(SUM(C$125:C127)/O127,-2))</f>
        <v>#N/A</v>
      </c>
      <c r="Q127" s="41" t="e">
        <f>+P127/'Total Expense'!N126</f>
        <v>#N/A</v>
      </c>
      <c r="R127" s="11"/>
      <c r="S127" s="93" t="e">
        <f t="shared" si="2"/>
        <v>#N/A</v>
      </c>
      <c r="T127" s="41" t="e">
        <f t="shared" si="5"/>
        <v>#DIV/0!</v>
      </c>
      <c r="U127" s="41" t="e">
        <f>+S127/'Total Expense'!N109</f>
        <v>#N/A</v>
      </c>
      <c r="V127" s="12"/>
      <c r="W127" s="94">
        <f>+I144</f>
        <v>-2</v>
      </c>
      <c r="X127" s="93">
        <f>+J157</f>
        <v>0</v>
      </c>
      <c r="Y127" s="41" t="e">
        <f>-X127/'Summary Table Report'!O107</f>
        <v>#DIV/0!</v>
      </c>
      <c r="AA127" s="33"/>
      <c r="AB127" s="33"/>
      <c r="AC127" s="42"/>
    </row>
    <row r="128" spans="1:29" x14ac:dyDescent="0.25">
      <c r="A128" s="11"/>
      <c r="B128" s="94" t="s">
        <v>3</v>
      </c>
      <c r="C128" s="95" t="str">
        <f>IF(ISBLANK('3-Monthly Input'!H16),"",'3-Monthly Input'!H16)</f>
        <v/>
      </c>
      <c r="D128" s="11"/>
      <c r="E128" s="94" t="s">
        <v>152</v>
      </c>
      <c r="F128" s="96" t="e">
        <f t="shared" si="0"/>
        <v>#N/A</v>
      </c>
      <c r="G128" s="41" t="e">
        <f t="shared" si="3"/>
        <v>#DIV/0!</v>
      </c>
      <c r="H128" s="41" t="e">
        <f t="shared" si="6"/>
        <v>#DIV/0!</v>
      </c>
      <c r="I128" s="93" t="e">
        <f>IF(C128="",NA(),ROUND(SUM(C$125:C128)/H128,-2))</f>
        <v>#N/A</v>
      </c>
      <c r="J128" s="41" t="e">
        <f>I128/'Total Expense'!N144</f>
        <v>#N/A</v>
      </c>
      <c r="K128" s="11"/>
      <c r="L128" s="94" t="s">
        <v>3</v>
      </c>
      <c r="M128" s="96" t="e">
        <f t="shared" si="1"/>
        <v>#N/A</v>
      </c>
      <c r="N128" s="41" t="e">
        <f t="shared" si="4"/>
        <v>#DIV/0!</v>
      </c>
      <c r="O128" s="41" t="e">
        <f t="shared" si="7"/>
        <v>#DIV/0!</v>
      </c>
      <c r="P128" s="93" t="e">
        <f>IF(C128="",NA(),ROUND(SUM(C$125:C128)/O128,-2))</f>
        <v>#N/A</v>
      </c>
      <c r="Q128" s="41" t="e">
        <f>+P128/'Total Expense'!N127</f>
        <v>#N/A</v>
      </c>
      <c r="R128" s="11"/>
      <c r="S128" s="93" t="e">
        <f t="shared" si="2"/>
        <v>#N/A</v>
      </c>
      <c r="T128" s="41" t="e">
        <f t="shared" si="5"/>
        <v>#DIV/0!</v>
      </c>
      <c r="U128" s="41" t="e">
        <f>+S128/'Total Expense'!N110</f>
        <v>#N/A</v>
      </c>
      <c r="V128" s="12"/>
      <c r="W128" s="94">
        <f>+E144</f>
        <v>-1</v>
      </c>
      <c r="X128" s="93">
        <f>+F157</f>
        <v>0</v>
      </c>
      <c r="Y128" s="41" t="e">
        <f>-X128/'Summary Table Report'!L107</f>
        <v>#DIV/0!</v>
      </c>
      <c r="AA128" s="33"/>
      <c r="AB128" s="33"/>
      <c r="AC128" s="42"/>
    </row>
    <row r="129" spans="1:29" x14ac:dyDescent="0.25">
      <c r="A129" s="11"/>
      <c r="B129" s="94" t="s">
        <v>4</v>
      </c>
      <c r="C129" s="95" t="str">
        <f>IF(ISBLANK('3-Monthly Input'!H17),"",'3-Monthly Input'!H17)</f>
        <v/>
      </c>
      <c r="D129" s="11"/>
      <c r="E129" s="94" t="s">
        <v>4</v>
      </c>
      <c r="F129" s="96" t="e">
        <f t="shared" si="0"/>
        <v>#N/A</v>
      </c>
      <c r="G129" s="41" t="e">
        <f t="shared" si="3"/>
        <v>#DIV/0!</v>
      </c>
      <c r="H129" s="41" t="e">
        <f t="shared" si="6"/>
        <v>#DIV/0!</v>
      </c>
      <c r="I129" s="93" t="e">
        <f>IF(C129="",NA(),ROUND(SUM(C$125:C129)/H129,-2))</f>
        <v>#N/A</v>
      </c>
      <c r="J129" s="41" t="e">
        <f>I129/'Total Expense'!N145</f>
        <v>#N/A</v>
      </c>
      <c r="K129" s="11"/>
      <c r="L129" s="94" t="s">
        <v>4</v>
      </c>
      <c r="M129" s="96" t="e">
        <f t="shared" si="1"/>
        <v>#N/A</v>
      </c>
      <c r="N129" s="41" t="e">
        <f t="shared" si="4"/>
        <v>#DIV/0!</v>
      </c>
      <c r="O129" s="41" t="e">
        <f t="shared" si="7"/>
        <v>#DIV/0!</v>
      </c>
      <c r="P129" s="93" t="e">
        <f>IF(C129="",NA(),ROUND(SUM(C$125:C129)/O129,-2))</f>
        <v>#N/A</v>
      </c>
      <c r="Q129" s="41" t="e">
        <f>+P129/'Total Expense'!N128</f>
        <v>#N/A</v>
      </c>
      <c r="R129" s="11"/>
      <c r="S129" s="93" t="e">
        <f t="shared" si="2"/>
        <v>#N/A</v>
      </c>
      <c r="T129" s="41" t="e">
        <f t="shared" si="5"/>
        <v>#DIV/0!</v>
      </c>
      <c r="U129" s="41" t="e">
        <f>+S129/'Total Expense'!N111</f>
        <v>#N/A</v>
      </c>
      <c r="V129" s="106" t="s">
        <v>20</v>
      </c>
      <c r="W129" s="94">
        <f>+C9</f>
        <v>0</v>
      </c>
      <c r="X129" s="93" t="e">
        <f>+S137</f>
        <v>#N/A</v>
      </c>
      <c r="Y129" s="41" t="e">
        <f>+U137</f>
        <v>#N/A</v>
      </c>
      <c r="AA129" s="33"/>
      <c r="AB129" s="34"/>
      <c r="AC129" s="34"/>
    </row>
    <row r="130" spans="1:29" x14ac:dyDescent="0.25">
      <c r="A130" s="98"/>
      <c r="B130" s="39" t="s">
        <v>5</v>
      </c>
      <c r="C130" s="99" t="str">
        <f>IF(ISBLANK('3-Monthly Input'!H18),"",'3-Monthly Input'!H18)</f>
        <v/>
      </c>
      <c r="D130" s="98"/>
      <c r="E130" s="94" t="s">
        <v>153</v>
      </c>
      <c r="F130" s="100" t="e">
        <f t="shared" si="0"/>
        <v>#N/A</v>
      </c>
      <c r="G130" s="40" t="e">
        <f t="shared" si="3"/>
        <v>#DIV/0!</v>
      </c>
      <c r="H130" s="41" t="e">
        <f t="shared" si="6"/>
        <v>#DIV/0!</v>
      </c>
      <c r="I130" s="93" t="e">
        <f>IF(C130="",NA(),ROUND(SUM(C$125:C130)/H130,-2))</f>
        <v>#N/A</v>
      </c>
      <c r="J130" s="41" t="e">
        <f>I130/'Total Expense'!N146</f>
        <v>#N/A</v>
      </c>
      <c r="K130" s="98"/>
      <c r="L130" s="94" t="s">
        <v>5</v>
      </c>
      <c r="M130" s="96" t="e">
        <f t="shared" si="1"/>
        <v>#N/A</v>
      </c>
      <c r="N130" s="40" t="e">
        <f t="shared" si="4"/>
        <v>#DIV/0!</v>
      </c>
      <c r="O130" s="41" t="e">
        <f t="shared" si="7"/>
        <v>#DIV/0!</v>
      </c>
      <c r="P130" s="93" t="e">
        <f>IF(C130="",NA(),ROUND(SUM(C$125:C130)/O130,-2))</f>
        <v>#N/A</v>
      </c>
      <c r="Q130" s="41" t="e">
        <f>+P130/'Total Expense'!N129</f>
        <v>#N/A</v>
      </c>
      <c r="R130" s="98"/>
      <c r="S130" s="93" t="e">
        <f t="shared" si="2"/>
        <v>#N/A</v>
      </c>
      <c r="T130" s="41" t="e">
        <f t="shared" si="5"/>
        <v>#DIV/0!</v>
      </c>
      <c r="U130" s="41" t="e">
        <f>+S130/'Total Expense'!N112</f>
        <v>#N/A</v>
      </c>
      <c r="V130" s="2"/>
      <c r="W130" s="3"/>
      <c r="X130" s="3"/>
      <c r="Y130" s="43"/>
      <c r="AA130" s="33"/>
      <c r="AB130" s="34"/>
      <c r="AC130" s="34"/>
    </row>
    <row r="131" spans="1:29" ht="15" customHeight="1" x14ac:dyDescent="0.25">
      <c r="A131" s="98"/>
      <c r="B131" s="39" t="s">
        <v>6</v>
      </c>
      <c r="C131" s="99" t="str">
        <f>IF(ISBLANK('3-Monthly Input'!H19),"",'3-Monthly Input'!H19)</f>
        <v/>
      </c>
      <c r="D131" s="98"/>
      <c r="E131" s="94" t="s">
        <v>154</v>
      </c>
      <c r="F131" s="100" t="e">
        <f t="shared" si="0"/>
        <v>#N/A</v>
      </c>
      <c r="G131" s="40" t="e">
        <f t="shared" si="3"/>
        <v>#DIV/0!</v>
      </c>
      <c r="H131" s="41" t="e">
        <f t="shared" si="6"/>
        <v>#DIV/0!</v>
      </c>
      <c r="I131" s="93" t="e">
        <f>IF(C131="",NA(),ROUND(SUM(C$125:C131)/H131,-2))</f>
        <v>#N/A</v>
      </c>
      <c r="J131" s="41" t="e">
        <f>I131/'Total Expense'!N147</f>
        <v>#N/A</v>
      </c>
      <c r="K131" s="98"/>
      <c r="L131" s="94" t="s">
        <v>6</v>
      </c>
      <c r="M131" s="96" t="e">
        <f t="shared" si="1"/>
        <v>#N/A</v>
      </c>
      <c r="N131" s="40" t="e">
        <f t="shared" si="4"/>
        <v>#DIV/0!</v>
      </c>
      <c r="O131" s="41" t="e">
        <f t="shared" si="7"/>
        <v>#DIV/0!</v>
      </c>
      <c r="P131" s="93" t="e">
        <f>IF(C131="",NA(),ROUND(SUM(C$125:C131)/O131,-2))</f>
        <v>#N/A</v>
      </c>
      <c r="Q131" s="41" t="e">
        <f>+P131/'Total Expense'!N130</f>
        <v>#N/A</v>
      </c>
      <c r="R131" s="98"/>
      <c r="S131" s="93" t="e">
        <f t="shared" si="2"/>
        <v>#N/A</v>
      </c>
      <c r="T131" s="41" t="e">
        <f t="shared" si="5"/>
        <v>#DIV/0!</v>
      </c>
      <c r="U131" s="41" t="e">
        <f>+S131/'Total Expense'!N113</f>
        <v>#N/A</v>
      </c>
      <c r="V131" s="2"/>
      <c r="W131" s="694" t="s">
        <v>49</v>
      </c>
      <c r="X131" s="694"/>
      <c r="Y131" s="3"/>
      <c r="AA131" s="33"/>
      <c r="AB131" s="34"/>
      <c r="AC131" s="34"/>
    </row>
    <row r="132" spans="1:29" x14ac:dyDescent="0.25">
      <c r="A132" s="98"/>
      <c r="B132" s="39" t="s">
        <v>7</v>
      </c>
      <c r="C132" s="99" t="str">
        <f>IF(ISBLANK('3-Monthly Input'!H20),"",'3-Monthly Input'!H20)</f>
        <v/>
      </c>
      <c r="D132" s="98"/>
      <c r="E132" s="94" t="s">
        <v>155</v>
      </c>
      <c r="F132" s="100" t="e">
        <f t="shared" si="0"/>
        <v>#N/A</v>
      </c>
      <c r="G132" s="40" t="e">
        <f t="shared" si="3"/>
        <v>#DIV/0!</v>
      </c>
      <c r="H132" s="41" t="e">
        <f t="shared" si="6"/>
        <v>#DIV/0!</v>
      </c>
      <c r="I132" s="93" t="e">
        <f>IF(C132="",NA(),ROUND(SUM(C$125:C132)/H132,-2))</f>
        <v>#N/A</v>
      </c>
      <c r="J132" s="41" t="e">
        <f>I132/'Total Expense'!N148</f>
        <v>#N/A</v>
      </c>
      <c r="K132" s="98"/>
      <c r="L132" s="94" t="s">
        <v>7</v>
      </c>
      <c r="M132" s="96" t="e">
        <f t="shared" si="1"/>
        <v>#N/A</v>
      </c>
      <c r="N132" s="40" t="e">
        <f t="shared" si="4"/>
        <v>#DIV/0!</v>
      </c>
      <c r="O132" s="41" t="e">
        <f t="shared" si="7"/>
        <v>#DIV/0!</v>
      </c>
      <c r="P132" s="93" t="e">
        <f>IF(C132="",NA(),ROUND(SUM(C$125:C132)/O132,-2))</f>
        <v>#N/A</v>
      </c>
      <c r="Q132" s="41" t="e">
        <f>+P132/'Total Expense'!N131</f>
        <v>#N/A</v>
      </c>
      <c r="R132" s="98"/>
      <c r="S132" s="93" t="e">
        <f t="shared" si="2"/>
        <v>#N/A</v>
      </c>
      <c r="T132" s="41" t="e">
        <f t="shared" si="5"/>
        <v>#DIV/0!</v>
      </c>
      <c r="U132" s="41" t="e">
        <f>+S132/'Total Expense'!N114</f>
        <v>#N/A</v>
      </c>
      <c r="V132" s="2"/>
      <c r="W132" s="694"/>
      <c r="X132" s="694"/>
      <c r="Y132" s="43"/>
      <c r="AA132" s="33"/>
      <c r="AB132" s="34"/>
      <c r="AC132" s="34"/>
    </row>
    <row r="133" spans="1:29" ht="15" customHeight="1" x14ac:dyDescent="0.25">
      <c r="A133" s="98"/>
      <c r="B133" s="39" t="s">
        <v>8</v>
      </c>
      <c r="C133" s="99" t="str">
        <f>IF(ISBLANK('3-Monthly Input'!H21),"",'3-Monthly Input'!H21)</f>
        <v/>
      </c>
      <c r="D133" s="98"/>
      <c r="E133" s="94" t="s">
        <v>156</v>
      </c>
      <c r="F133" s="100" t="e">
        <f t="shared" si="0"/>
        <v>#N/A</v>
      </c>
      <c r="G133" s="40" t="e">
        <f t="shared" si="3"/>
        <v>#DIV/0!</v>
      </c>
      <c r="H133" s="41" t="e">
        <f t="shared" si="6"/>
        <v>#DIV/0!</v>
      </c>
      <c r="I133" s="93" t="e">
        <f>IF(C133="",NA(),ROUND(SUM(C$125:C133)/H133,-2))</f>
        <v>#N/A</v>
      </c>
      <c r="J133" s="41" t="e">
        <f>I133/'Total Expense'!N149</f>
        <v>#N/A</v>
      </c>
      <c r="K133" s="98"/>
      <c r="L133" s="94" t="s">
        <v>8</v>
      </c>
      <c r="M133" s="96" t="e">
        <f t="shared" si="1"/>
        <v>#N/A</v>
      </c>
      <c r="N133" s="40" t="e">
        <f t="shared" si="4"/>
        <v>#DIV/0!</v>
      </c>
      <c r="O133" s="41" t="e">
        <f t="shared" si="7"/>
        <v>#DIV/0!</v>
      </c>
      <c r="P133" s="93" t="e">
        <f>IF(C133="",NA(),ROUND(SUM(C$125:C133)/O133,-2))</f>
        <v>#N/A</v>
      </c>
      <c r="Q133" s="41" t="e">
        <f>+P133/'Total Expense'!N132</f>
        <v>#N/A</v>
      </c>
      <c r="R133" s="98"/>
      <c r="S133" s="93" t="e">
        <f t="shared" si="2"/>
        <v>#N/A</v>
      </c>
      <c r="T133" s="41" t="e">
        <f t="shared" si="5"/>
        <v>#DIV/0!</v>
      </c>
      <c r="U133" s="41" t="e">
        <f>+S133/'Total Expense'!N115</f>
        <v>#N/A</v>
      </c>
      <c r="V133" s="2"/>
      <c r="W133" s="694"/>
      <c r="X133" s="694"/>
      <c r="Y133" s="43"/>
      <c r="AA133" s="33"/>
      <c r="AB133" s="34"/>
      <c r="AC133" s="34"/>
    </row>
    <row r="134" spans="1:29" x14ac:dyDescent="0.25">
      <c r="A134" s="98"/>
      <c r="B134" s="39" t="s">
        <v>9</v>
      </c>
      <c r="C134" s="99" t="str">
        <f>IF(ISBLANK('3-Monthly Input'!H22),"",'3-Monthly Input'!H22)</f>
        <v/>
      </c>
      <c r="D134" s="98"/>
      <c r="E134" s="94" t="s">
        <v>157</v>
      </c>
      <c r="F134" s="100" t="e">
        <f t="shared" si="0"/>
        <v>#N/A</v>
      </c>
      <c r="G134" s="40" t="e">
        <f t="shared" si="3"/>
        <v>#DIV/0!</v>
      </c>
      <c r="H134" s="41" t="e">
        <f t="shared" si="6"/>
        <v>#DIV/0!</v>
      </c>
      <c r="I134" s="93" t="e">
        <f>IF(C134="",NA(),ROUND(SUM(C$125:C134)/H134,-2))</f>
        <v>#N/A</v>
      </c>
      <c r="J134" s="41" t="e">
        <f>I134/'Total Expense'!N150</f>
        <v>#N/A</v>
      </c>
      <c r="K134" s="98"/>
      <c r="L134" s="94" t="s">
        <v>9</v>
      </c>
      <c r="M134" s="96" t="e">
        <f t="shared" si="1"/>
        <v>#N/A</v>
      </c>
      <c r="N134" s="40" t="e">
        <f t="shared" si="4"/>
        <v>#DIV/0!</v>
      </c>
      <c r="O134" s="41" t="e">
        <f t="shared" si="7"/>
        <v>#DIV/0!</v>
      </c>
      <c r="P134" s="93" t="e">
        <f>IF(C134="",NA(),ROUND(SUM(C$125:C134)/O134,-2))</f>
        <v>#N/A</v>
      </c>
      <c r="Q134" s="41" t="e">
        <f>+P134/'Total Expense'!N133</f>
        <v>#N/A</v>
      </c>
      <c r="R134" s="98"/>
      <c r="S134" s="93" t="e">
        <f t="shared" si="2"/>
        <v>#N/A</v>
      </c>
      <c r="T134" s="41" t="e">
        <f t="shared" si="5"/>
        <v>#DIV/0!</v>
      </c>
      <c r="U134" s="41" t="e">
        <f>+S134/'Total Expense'!N116</f>
        <v>#N/A</v>
      </c>
      <c r="V134" s="2"/>
      <c r="W134" s="694"/>
      <c r="X134" s="694"/>
      <c r="Y134" s="43"/>
      <c r="AA134" s="33"/>
      <c r="AB134" s="34"/>
      <c r="AC134" s="34"/>
    </row>
    <row r="135" spans="1:29" x14ac:dyDescent="0.25">
      <c r="A135" s="98"/>
      <c r="B135" s="39" t="s">
        <v>10</v>
      </c>
      <c r="C135" s="99" t="str">
        <f>IF(ISBLANK('3-Monthly Input'!H23),"",'3-Monthly Input'!H23)</f>
        <v/>
      </c>
      <c r="D135" s="98"/>
      <c r="E135" s="94" t="s">
        <v>158</v>
      </c>
      <c r="F135" s="100" t="e">
        <f>IF(+C135="",NA(),C135)</f>
        <v>#N/A</v>
      </c>
      <c r="G135" s="40" t="e">
        <f t="shared" si="3"/>
        <v>#DIV/0!</v>
      </c>
      <c r="H135" s="41" t="e">
        <f t="shared" si="6"/>
        <v>#DIV/0!</v>
      </c>
      <c r="I135" s="93" t="e">
        <f>IF(C135="",NA(),ROUND(SUM(C$125:C135)/H135,-2))</f>
        <v>#N/A</v>
      </c>
      <c r="J135" s="41" t="e">
        <f>I135/'Total Expense'!N151</f>
        <v>#N/A</v>
      </c>
      <c r="K135" s="98"/>
      <c r="L135" s="94" t="s">
        <v>10</v>
      </c>
      <c r="M135" s="96" t="e">
        <f t="shared" si="1"/>
        <v>#N/A</v>
      </c>
      <c r="N135" s="40" t="e">
        <f t="shared" si="4"/>
        <v>#DIV/0!</v>
      </c>
      <c r="O135" s="41" t="e">
        <f t="shared" si="7"/>
        <v>#DIV/0!</v>
      </c>
      <c r="P135" s="93" t="e">
        <f>IF(C135="",NA(),ROUND(SUM(C$125:C135)/O135,-2))</f>
        <v>#N/A</v>
      </c>
      <c r="Q135" s="41" t="e">
        <f>+P135/'Total Expense'!N134</f>
        <v>#N/A</v>
      </c>
      <c r="R135" s="98"/>
      <c r="S135" s="93" t="e">
        <f t="shared" si="2"/>
        <v>#N/A</v>
      </c>
      <c r="T135" s="41" t="e">
        <f t="shared" si="5"/>
        <v>#DIV/0!</v>
      </c>
      <c r="U135" s="41" t="e">
        <f>+S135/'Total Expense'!N117</f>
        <v>#N/A</v>
      </c>
      <c r="V135" s="2"/>
      <c r="W135" s="44"/>
      <c r="X135" s="44"/>
      <c r="Y135" s="43"/>
      <c r="AA135" s="33"/>
      <c r="AB135" s="34"/>
      <c r="AC135" s="34"/>
    </row>
    <row r="136" spans="1:29" x14ac:dyDescent="0.25">
      <c r="A136" s="98"/>
      <c r="B136" s="39" t="s">
        <v>11</v>
      </c>
      <c r="C136" s="99" t="str">
        <f>IF(ISBLANK('3-Monthly Input'!H24),"",'3-Monthly Input'!H24)</f>
        <v/>
      </c>
      <c r="D136" s="98"/>
      <c r="E136" s="94" t="s">
        <v>159</v>
      </c>
      <c r="F136" s="100" t="e">
        <f>IF(+C136="",NA(),C136)</f>
        <v>#N/A</v>
      </c>
      <c r="G136" s="40" t="e">
        <f t="shared" si="3"/>
        <v>#DIV/0!</v>
      </c>
      <c r="H136" s="41" t="e">
        <f t="shared" si="6"/>
        <v>#DIV/0!</v>
      </c>
      <c r="I136" s="93" t="e">
        <f>IF(C136="",NA(),ROUND(SUM(C$125:C136)/H136,-2))</f>
        <v>#N/A</v>
      </c>
      <c r="J136" s="41" t="e">
        <f>I136/'Total Expense'!N152</f>
        <v>#N/A</v>
      </c>
      <c r="K136" s="98"/>
      <c r="L136" s="94" t="s">
        <v>11</v>
      </c>
      <c r="M136" s="96" t="e">
        <f t="shared" si="1"/>
        <v>#N/A</v>
      </c>
      <c r="N136" s="40" t="e">
        <f t="shared" si="4"/>
        <v>#DIV/0!</v>
      </c>
      <c r="O136" s="41" t="e">
        <f t="shared" si="7"/>
        <v>#DIV/0!</v>
      </c>
      <c r="P136" s="93" t="e">
        <f>IF(C136="",NA(),ROUND(SUM(C$125:C136)/O136,-2))</f>
        <v>#N/A</v>
      </c>
      <c r="Q136" s="41" t="e">
        <f>+P136/'Total Expense'!N135</f>
        <v>#N/A</v>
      </c>
      <c r="R136" s="98"/>
      <c r="S136" s="93" t="e">
        <f t="shared" si="2"/>
        <v>#N/A</v>
      </c>
      <c r="T136" s="41" t="e">
        <f t="shared" si="5"/>
        <v>#DIV/0!</v>
      </c>
      <c r="U136" s="41" t="e">
        <f>+S136/'Total Expense'!N118</f>
        <v>#N/A</v>
      </c>
      <c r="V136" s="2"/>
      <c r="W136" s="3"/>
      <c r="X136" s="3"/>
      <c r="Y136" s="43"/>
      <c r="AA136" s="33"/>
      <c r="AB136" s="34"/>
      <c r="AC136" s="34"/>
    </row>
    <row r="137" spans="1:29" x14ac:dyDescent="0.25">
      <c r="A137" s="3"/>
      <c r="B137" s="45" t="s">
        <v>19</v>
      </c>
      <c r="C137" s="17">
        <f>SUM(C125:C136)</f>
        <v>0</v>
      </c>
      <c r="D137" s="3"/>
      <c r="F137" s="192" t="s">
        <v>50</v>
      </c>
      <c r="G137" s="47" t="e">
        <f>SUM(G125:G136)</f>
        <v>#DIV/0!</v>
      </c>
      <c r="H137" s="47"/>
      <c r="I137" s="48" t="e">
        <f>LOOKUP(9.99E+307,I125:I136)</f>
        <v>#N/A</v>
      </c>
      <c r="J137" s="49" t="e">
        <f>LOOKUP(9.99E+307,J125:J136)</f>
        <v>#N/A</v>
      </c>
      <c r="K137" s="3"/>
      <c r="L137" s="46"/>
      <c r="M137" s="192" t="s">
        <v>50</v>
      </c>
      <c r="N137" s="47" t="e">
        <f>SUM(N125:N136)</f>
        <v>#DIV/0!</v>
      </c>
      <c r="O137" s="47"/>
      <c r="P137" s="17" t="e">
        <f>LOOKUP(9.99E+307,P125:P136)</f>
        <v>#N/A</v>
      </c>
      <c r="Q137" s="49" t="e">
        <f>LOOKUP(9.99E+307,Q125:Q136)</f>
        <v>#N/A</v>
      </c>
      <c r="R137" s="3"/>
      <c r="S137" s="17" t="e">
        <f>LOOKUP(9.99E+307,S125:S136)</f>
        <v>#N/A</v>
      </c>
      <c r="T137" s="17"/>
      <c r="U137" s="49" t="e">
        <f>LOOKUP(9.99E+307,U125:U136)</f>
        <v>#N/A</v>
      </c>
      <c r="V137" s="2"/>
      <c r="W137" s="3"/>
      <c r="X137" s="3"/>
      <c r="Y137" s="3"/>
      <c r="AA137" s="29"/>
    </row>
    <row r="138" spans="1:29" x14ac:dyDescent="0.25">
      <c r="A138" s="3"/>
      <c r="B138" s="2"/>
      <c r="D138" s="50"/>
      <c r="E138" s="51"/>
      <c r="F138" s="3"/>
      <c r="G138" s="3"/>
      <c r="H138" s="3"/>
      <c r="I138" s="3"/>
      <c r="J138" s="3"/>
      <c r="K138" s="3"/>
      <c r="L138" s="3"/>
      <c r="M138" s="3"/>
      <c r="N138" s="3"/>
      <c r="O138" s="3"/>
      <c r="P138" s="2"/>
      <c r="Q138" s="3"/>
      <c r="R138" s="3"/>
      <c r="S138" s="3"/>
      <c r="T138" s="3"/>
      <c r="U138" s="2"/>
      <c r="V138" s="3"/>
      <c r="W138" s="3"/>
      <c r="X138" s="3"/>
      <c r="Y138" s="3"/>
    </row>
    <row r="139" spans="1:29"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9"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9"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9"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9"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9"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8">+F145+J145+N145+R145</f>
        <v>0</v>
      </c>
      <c r="C145" s="41" t="e">
        <f t="shared" ref="C145:C156" si="9">+B145/B$157</f>
        <v>#DIV/0!</v>
      </c>
      <c r="D145" s="11"/>
      <c r="E145" s="94" t="s">
        <v>0</v>
      </c>
      <c r="F145" s="309">
        <f>+'3-Monthly Input'!H35</f>
        <v>0</v>
      </c>
      <c r="G145" s="41" t="e">
        <f t="shared" ref="G145:G156" si="10">+F145/F$157</f>
        <v>#DIV/0!</v>
      </c>
      <c r="H145" s="55"/>
      <c r="I145" s="94" t="s">
        <v>0</v>
      </c>
      <c r="J145" s="310">
        <f>+'3-Monthly Input'!H53</f>
        <v>0</v>
      </c>
      <c r="K145" s="41" t="e">
        <f t="shared" ref="K145:K156" si="11">+J145/J$157</f>
        <v>#DIV/0!</v>
      </c>
      <c r="L145" s="11"/>
      <c r="M145" s="94" t="s">
        <v>0</v>
      </c>
      <c r="N145" s="310">
        <f>+'3-Monthly Input'!H71</f>
        <v>0</v>
      </c>
      <c r="O145" s="41" t="e">
        <f t="shared" ref="O145:O156" si="12">+N145/N$157</f>
        <v>#DIV/0!</v>
      </c>
      <c r="P145" s="11"/>
      <c r="Q145" s="94" t="s">
        <v>0</v>
      </c>
      <c r="R145" s="310">
        <f>+'3-Monthly Input'!H89</f>
        <v>0</v>
      </c>
      <c r="S145" s="41" t="e">
        <f t="shared" ref="S145:S156" si="13">+R145/R$157</f>
        <v>#DIV/0!</v>
      </c>
      <c r="T145" s="11"/>
      <c r="U145" s="11"/>
      <c r="V145" s="11"/>
      <c r="W145" s="11"/>
      <c r="X145" s="11"/>
      <c r="Y145" s="11"/>
    </row>
    <row r="146" spans="1:25" s="13" customFormat="1" x14ac:dyDescent="0.25">
      <c r="A146" s="94" t="s">
        <v>1</v>
      </c>
      <c r="B146" s="96">
        <f t="shared" si="8"/>
        <v>0</v>
      </c>
      <c r="C146" s="41" t="e">
        <f t="shared" si="9"/>
        <v>#DIV/0!</v>
      </c>
      <c r="D146" s="11"/>
      <c r="E146" s="94" t="s">
        <v>1</v>
      </c>
      <c r="F146" s="309">
        <f>+'3-Monthly Input'!H36</f>
        <v>0</v>
      </c>
      <c r="G146" s="41" t="e">
        <f t="shared" si="10"/>
        <v>#DIV/0!</v>
      </c>
      <c r="H146" s="55"/>
      <c r="I146" s="94" t="s">
        <v>1</v>
      </c>
      <c r="J146" s="310">
        <f>+'3-Monthly Input'!H54</f>
        <v>0</v>
      </c>
      <c r="K146" s="41" t="e">
        <f t="shared" si="11"/>
        <v>#DIV/0!</v>
      </c>
      <c r="L146" s="11"/>
      <c r="M146" s="94" t="s">
        <v>1</v>
      </c>
      <c r="N146" s="310">
        <f>+'3-Monthly Input'!H72</f>
        <v>0</v>
      </c>
      <c r="O146" s="41" t="e">
        <f t="shared" si="12"/>
        <v>#DIV/0!</v>
      </c>
      <c r="P146" s="11"/>
      <c r="Q146" s="94" t="s">
        <v>1</v>
      </c>
      <c r="R146" s="310">
        <f>+'3-Monthly Input'!H90</f>
        <v>0</v>
      </c>
      <c r="S146" s="41" t="e">
        <f t="shared" si="13"/>
        <v>#DIV/0!</v>
      </c>
      <c r="T146" s="11"/>
      <c r="U146" s="11"/>
      <c r="V146" s="11"/>
      <c r="W146" s="11"/>
      <c r="X146" s="11"/>
      <c r="Y146" s="11"/>
    </row>
    <row r="147" spans="1:25" s="13" customFormat="1" x14ac:dyDescent="0.25">
      <c r="A147" s="94" t="s">
        <v>2</v>
      </c>
      <c r="B147" s="96">
        <f t="shared" si="8"/>
        <v>0</v>
      </c>
      <c r="C147" s="41" t="e">
        <f t="shared" si="9"/>
        <v>#DIV/0!</v>
      </c>
      <c r="D147" s="11"/>
      <c r="E147" s="94" t="s">
        <v>2</v>
      </c>
      <c r="F147" s="309">
        <f>+'3-Monthly Input'!H37</f>
        <v>0</v>
      </c>
      <c r="G147" s="41" t="e">
        <f t="shared" si="10"/>
        <v>#DIV/0!</v>
      </c>
      <c r="H147" s="55"/>
      <c r="I147" s="94" t="s">
        <v>2</v>
      </c>
      <c r="J147" s="310">
        <f>+'3-Monthly Input'!H55</f>
        <v>0</v>
      </c>
      <c r="K147" s="41" t="e">
        <f t="shared" si="11"/>
        <v>#DIV/0!</v>
      </c>
      <c r="L147" s="11"/>
      <c r="M147" s="94" t="s">
        <v>2</v>
      </c>
      <c r="N147" s="310">
        <f>+'3-Monthly Input'!H73</f>
        <v>0</v>
      </c>
      <c r="O147" s="41" t="e">
        <f t="shared" si="12"/>
        <v>#DIV/0!</v>
      </c>
      <c r="P147" s="11"/>
      <c r="Q147" s="94" t="s">
        <v>2</v>
      </c>
      <c r="R147" s="310">
        <f>+'3-Monthly Input'!H91</f>
        <v>0</v>
      </c>
      <c r="S147" s="41" t="e">
        <f t="shared" si="13"/>
        <v>#DIV/0!</v>
      </c>
      <c r="T147" s="11"/>
      <c r="U147" s="11"/>
      <c r="V147" s="11"/>
      <c r="W147" s="11"/>
      <c r="X147" s="11"/>
      <c r="Y147" s="11"/>
    </row>
    <row r="148" spans="1:25" s="13" customFormat="1" x14ac:dyDescent="0.25">
      <c r="A148" s="94" t="s">
        <v>3</v>
      </c>
      <c r="B148" s="96">
        <f t="shared" si="8"/>
        <v>0</v>
      </c>
      <c r="C148" s="41" t="e">
        <f t="shared" si="9"/>
        <v>#DIV/0!</v>
      </c>
      <c r="D148" s="11"/>
      <c r="E148" s="94" t="s">
        <v>3</v>
      </c>
      <c r="F148" s="309">
        <f>+'3-Monthly Input'!H38</f>
        <v>0</v>
      </c>
      <c r="G148" s="41" t="e">
        <f t="shared" si="10"/>
        <v>#DIV/0!</v>
      </c>
      <c r="H148" s="55"/>
      <c r="I148" s="94" t="s">
        <v>3</v>
      </c>
      <c r="J148" s="310">
        <f>+'3-Monthly Input'!H56</f>
        <v>0</v>
      </c>
      <c r="K148" s="41" t="e">
        <f t="shared" si="11"/>
        <v>#DIV/0!</v>
      </c>
      <c r="L148" s="11"/>
      <c r="M148" s="94" t="s">
        <v>3</v>
      </c>
      <c r="N148" s="310">
        <f>+'3-Monthly Input'!H74</f>
        <v>0</v>
      </c>
      <c r="O148" s="41" t="e">
        <f t="shared" si="12"/>
        <v>#DIV/0!</v>
      </c>
      <c r="P148" s="11"/>
      <c r="Q148" s="94" t="s">
        <v>3</v>
      </c>
      <c r="R148" s="310">
        <f>+'3-Monthly Input'!H92</f>
        <v>0</v>
      </c>
      <c r="S148" s="41" t="e">
        <f t="shared" si="13"/>
        <v>#DIV/0!</v>
      </c>
      <c r="T148" s="11"/>
      <c r="U148" s="11"/>
      <c r="V148" s="11"/>
      <c r="W148" s="11"/>
      <c r="X148" s="11"/>
      <c r="Y148" s="11"/>
    </row>
    <row r="149" spans="1:25" s="13" customFormat="1" x14ac:dyDescent="0.25">
      <c r="A149" s="94" t="s">
        <v>4</v>
      </c>
      <c r="B149" s="96">
        <f t="shared" si="8"/>
        <v>0</v>
      </c>
      <c r="C149" s="41" t="e">
        <f t="shared" si="9"/>
        <v>#DIV/0!</v>
      </c>
      <c r="D149" s="11"/>
      <c r="E149" s="94" t="s">
        <v>4</v>
      </c>
      <c r="F149" s="309">
        <f>+'3-Monthly Input'!H39</f>
        <v>0</v>
      </c>
      <c r="G149" s="41" t="e">
        <f t="shared" si="10"/>
        <v>#DIV/0!</v>
      </c>
      <c r="H149" s="55"/>
      <c r="I149" s="94" t="s">
        <v>4</v>
      </c>
      <c r="J149" s="310">
        <f>+'3-Monthly Input'!H57</f>
        <v>0</v>
      </c>
      <c r="K149" s="41" t="e">
        <f t="shared" si="11"/>
        <v>#DIV/0!</v>
      </c>
      <c r="L149" s="11"/>
      <c r="M149" s="94" t="s">
        <v>4</v>
      </c>
      <c r="N149" s="310">
        <f>+'3-Monthly Input'!H75</f>
        <v>0</v>
      </c>
      <c r="O149" s="41" t="e">
        <f t="shared" si="12"/>
        <v>#DIV/0!</v>
      </c>
      <c r="P149" s="11"/>
      <c r="Q149" s="94" t="s">
        <v>4</v>
      </c>
      <c r="R149" s="310">
        <f>+'3-Monthly Input'!H93</f>
        <v>0</v>
      </c>
      <c r="S149" s="41" t="e">
        <f t="shared" si="13"/>
        <v>#DIV/0!</v>
      </c>
      <c r="T149" s="11"/>
      <c r="U149" s="11"/>
      <c r="V149" s="11"/>
      <c r="W149" s="11"/>
      <c r="X149" s="11"/>
      <c r="Y149" s="11"/>
    </row>
    <row r="150" spans="1:25" s="13" customFormat="1" x14ac:dyDescent="0.25">
      <c r="A150" s="94" t="s">
        <v>5</v>
      </c>
      <c r="B150" s="96">
        <f t="shared" si="8"/>
        <v>0</v>
      </c>
      <c r="C150" s="41" t="e">
        <f t="shared" si="9"/>
        <v>#DIV/0!</v>
      </c>
      <c r="D150" s="11"/>
      <c r="E150" s="94" t="s">
        <v>5</v>
      </c>
      <c r="F150" s="309">
        <f>+'3-Monthly Input'!H40</f>
        <v>0</v>
      </c>
      <c r="G150" s="41" t="e">
        <f t="shared" si="10"/>
        <v>#DIV/0!</v>
      </c>
      <c r="H150" s="55"/>
      <c r="I150" s="94" t="s">
        <v>5</v>
      </c>
      <c r="J150" s="310">
        <f>+'3-Monthly Input'!H58</f>
        <v>0</v>
      </c>
      <c r="K150" s="41" t="e">
        <f t="shared" si="11"/>
        <v>#DIV/0!</v>
      </c>
      <c r="L150" s="11"/>
      <c r="M150" s="94" t="s">
        <v>5</v>
      </c>
      <c r="N150" s="310">
        <f>+'3-Monthly Input'!H76</f>
        <v>0</v>
      </c>
      <c r="O150" s="41" t="e">
        <f t="shared" si="12"/>
        <v>#DIV/0!</v>
      </c>
      <c r="P150" s="11"/>
      <c r="Q150" s="94" t="s">
        <v>5</v>
      </c>
      <c r="R150" s="310">
        <f>+'3-Monthly Input'!H94</f>
        <v>0</v>
      </c>
      <c r="S150" s="41" t="e">
        <f t="shared" si="13"/>
        <v>#DIV/0!</v>
      </c>
      <c r="T150" s="11"/>
      <c r="U150" s="11"/>
      <c r="V150" s="11"/>
      <c r="W150" s="11"/>
      <c r="X150" s="11"/>
      <c r="Y150" s="11"/>
    </row>
    <row r="151" spans="1:25" s="13" customFormat="1" x14ac:dyDescent="0.25">
      <c r="A151" s="94" t="s">
        <v>6</v>
      </c>
      <c r="B151" s="96">
        <f t="shared" si="8"/>
        <v>0</v>
      </c>
      <c r="C151" s="41" t="e">
        <f t="shared" si="9"/>
        <v>#DIV/0!</v>
      </c>
      <c r="D151" s="11"/>
      <c r="E151" s="94" t="s">
        <v>6</v>
      </c>
      <c r="F151" s="309">
        <f>+'3-Monthly Input'!H41</f>
        <v>0</v>
      </c>
      <c r="G151" s="41" t="e">
        <f t="shared" si="10"/>
        <v>#DIV/0!</v>
      </c>
      <c r="H151" s="55"/>
      <c r="I151" s="94" t="s">
        <v>6</v>
      </c>
      <c r="J151" s="310">
        <f>+'3-Monthly Input'!H59</f>
        <v>0</v>
      </c>
      <c r="K151" s="41" t="e">
        <f t="shared" si="11"/>
        <v>#DIV/0!</v>
      </c>
      <c r="L151" s="11"/>
      <c r="M151" s="94" t="s">
        <v>6</v>
      </c>
      <c r="N151" s="310">
        <f>+'3-Monthly Input'!H77</f>
        <v>0</v>
      </c>
      <c r="O151" s="41" t="e">
        <f t="shared" si="12"/>
        <v>#DIV/0!</v>
      </c>
      <c r="P151" s="11"/>
      <c r="Q151" s="94" t="s">
        <v>6</v>
      </c>
      <c r="R151" s="310">
        <f>+'3-Monthly Input'!H95</f>
        <v>0</v>
      </c>
      <c r="S151" s="41" t="e">
        <f t="shared" si="13"/>
        <v>#DIV/0!</v>
      </c>
      <c r="T151" s="11"/>
      <c r="U151" s="11"/>
      <c r="V151" s="11"/>
      <c r="W151" s="11"/>
      <c r="X151" s="11"/>
      <c r="Y151" s="11"/>
    </row>
    <row r="152" spans="1:25" s="13" customFormat="1" x14ac:dyDescent="0.25">
      <c r="A152" s="94" t="s">
        <v>7</v>
      </c>
      <c r="B152" s="96">
        <f t="shared" si="8"/>
        <v>0</v>
      </c>
      <c r="C152" s="41" t="e">
        <f t="shared" si="9"/>
        <v>#DIV/0!</v>
      </c>
      <c r="D152" s="11"/>
      <c r="E152" s="94" t="s">
        <v>7</v>
      </c>
      <c r="F152" s="309">
        <f>+'3-Monthly Input'!H42</f>
        <v>0</v>
      </c>
      <c r="G152" s="41" t="e">
        <f t="shared" si="10"/>
        <v>#DIV/0!</v>
      </c>
      <c r="H152" s="55"/>
      <c r="I152" s="94" t="s">
        <v>7</v>
      </c>
      <c r="J152" s="310">
        <f>+'3-Monthly Input'!H60</f>
        <v>0</v>
      </c>
      <c r="K152" s="41" t="e">
        <f t="shared" si="11"/>
        <v>#DIV/0!</v>
      </c>
      <c r="L152" s="11"/>
      <c r="M152" s="94" t="s">
        <v>7</v>
      </c>
      <c r="N152" s="310">
        <f>+'3-Monthly Input'!H78</f>
        <v>0</v>
      </c>
      <c r="O152" s="41" t="e">
        <f t="shared" si="12"/>
        <v>#DIV/0!</v>
      </c>
      <c r="P152" s="11"/>
      <c r="Q152" s="94" t="s">
        <v>7</v>
      </c>
      <c r="R152" s="310">
        <f>+'3-Monthly Input'!H96</f>
        <v>0</v>
      </c>
      <c r="S152" s="41" t="e">
        <f t="shared" si="13"/>
        <v>#DIV/0!</v>
      </c>
      <c r="T152" s="11"/>
      <c r="U152" s="11"/>
      <c r="V152" s="11"/>
      <c r="W152" s="11"/>
      <c r="X152" s="11"/>
      <c r="Y152" s="11"/>
    </row>
    <row r="153" spans="1:25" s="13" customFormat="1" x14ac:dyDescent="0.25">
      <c r="A153" s="94" t="s">
        <v>8</v>
      </c>
      <c r="B153" s="96">
        <f t="shared" si="8"/>
        <v>0</v>
      </c>
      <c r="C153" s="41" t="e">
        <f t="shared" si="9"/>
        <v>#DIV/0!</v>
      </c>
      <c r="D153" s="11"/>
      <c r="E153" s="94" t="s">
        <v>8</v>
      </c>
      <c r="F153" s="309">
        <f>+'3-Monthly Input'!H43</f>
        <v>0</v>
      </c>
      <c r="G153" s="41" t="e">
        <f t="shared" si="10"/>
        <v>#DIV/0!</v>
      </c>
      <c r="H153" s="55"/>
      <c r="I153" s="94" t="s">
        <v>8</v>
      </c>
      <c r="J153" s="310">
        <f>+'3-Monthly Input'!H61</f>
        <v>0</v>
      </c>
      <c r="K153" s="41" t="e">
        <f t="shared" si="11"/>
        <v>#DIV/0!</v>
      </c>
      <c r="L153" s="11"/>
      <c r="M153" s="94" t="s">
        <v>8</v>
      </c>
      <c r="N153" s="310">
        <f>+'3-Monthly Input'!H79</f>
        <v>0</v>
      </c>
      <c r="O153" s="41" t="e">
        <f t="shared" si="12"/>
        <v>#DIV/0!</v>
      </c>
      <c r="P153" s="11"/>
      <c r="Q153" s="94" t="s">
        <v>8</v>
      </c>
      <c r="R153" s="310">
        <f>+'3-Monthly Input'!H97</f>
        <v>0</v>
      </c>
      <c r="S153" s="41" t="e">
        <f t="shared" si="13"/>
        <v>#DIV/0!</v>
      </c>
      <c r="T153" s="11"/>
      <c r="U153" s="11"/>
      <c r="V153" s="11"/>
      <c r="W153" s="11"/>
      <c r="X153" s="11"/>
      <c r="Y153" s="11"/>
    </row>
    <row r="154" spans="1:25" s="13" customFormat="1" x14ac:dyDescent="0.25">
      <c r="A154" s="94" t="s">
        <v>9</v>
      </c>
      <c r="B154" s="96">
        <f t="shared" si="8"/>
        <v>0</v>
      </c>
      <c r="C154" s="41" t="e">
        <f t="shared" si="9"/>
        <v>#DIV/0!</v>
      </c>
      <c r="D154" s="11"/>
      <c r="E154" s="94" t="s">
        <v>9</v>
      </c>
      <c r="F154" s="309">
        <f>+'3-Monthly Input'!H44</f>
        <v>0</v>
      </c>
      <c r="G154" s="41" t="e">
        <f t="shared" si="10"/>
        <v>#DIV/0!</v>
      </c>
      <c r="H154" s="55"/>
      <c r="I154" s="94" t="s">
        <v>9</v>
      </c>
      <c r="J154" s="310">
        <f>+'3-Monthly Input'!H62</f>
        <v>0</v>
      </c>
      <c r="K154" s="41" t="e">
        <f t="shared" si="11"/>
        <v>#DIV/0!</v>
      </c>
      <c r="L154" s="11"/>
      <c r="M154" s="94" t="s">
        <v>9</v>
      </c>
      <c r="N154" s="310">
        <f>+'3-Monthly Input'!H80</f>
        <v>0</v>
      </c>
      <c r="O154" s="41" t="e">
        <f t="shared" si="12"/>
        <v>#DIV/0!</v>
      </c>
      <c r="P154" s="11"/>
      <c r="Q154" s="94" t="s">
        <v>9</v>
      </c>
      <c r="R154" s="310">
        <f>+'3-Monthly Input'!H98</f>
        <v>0</v>
      </c>
      <c r="S154" s="41" t="e">
        <f t="shared" si="13"/>
        <v>#DIV/0!</v>
      </c>
      <c r="T154" s="11"/>
      <c r="U154" s="11"/>
      <c r="V154" s="11"/>
      <c r="W154" s="11"/>
      <c r="X154" s="11"/>
      <c r="Y154" s="11"/>
    </row>
    <row r="155" spans="1:25" s="13" customFormat="1" x14ac:dyDescent="0.25">
      <c r="A155" s="94" t="s">
        <v>10</v>
      </c>
      <c r="B155" s="96">
        <f t="shared" si="8"/>
        <v>0</v>
      </c>
      <c r="C155" s="41" t="e">
        <f t="shared" si="9"/>
        <v>#DIV/0!</v>
      </c>
      <c r="D155" s="11"/>
      <c r="E155" s="94" t="s">
        <v>10</v>
      </c>
      <c r="F155" s="309">
        <f>+'3-Monthly Input'!H45</f>
        <v>0</v>
      </c>
      <c r="G155" s="41" t="e">
        <f t="shared" si="10"/>
        <v>#DIV/0!</v>
      </c>
      <c r="H155" s="55"/>
      <c r="I155" s="94" t="s">
        <v>10</v>
      </c>
      <c r="J155" s="310">
        <f>+'3-Monthly Input'!H63</f>
        <v>0</v>
      </c>
      <c r="K155" s="41" t="e">
        <f t="shared" si="11"/>
        <v>#DIV/0!</v>
      </c>
      <c r="L155" s="11"/>
      <c r="M155" s="94" t="s">
        <v>10</v>
      </c>
      <c r="N155" s="310">
        <f>+'3-Monthly Input'!H81</f>
        <v>0</v>
      </c>
      <c r="O155" s="41" t="e">
        <f t="shared" si="12"/>
        <v>#DIV/0!</v>
      </c>
      <c r="P155" s="11"/>
      <c r="Q155" s="94" t="s">
        <v>10</v>
      </c>
      <c r="R155" s="310">
        <f>+'3-Monthly Input'!H99</f>
        <v>0</v>
      </c>
      <c r="S155" s="41" t="e">
        <f t="shared" si="13"/>
        <v>#DIV/0!</v>
      </c>
      <c r="T155" s="11"/>
      <c r="U155" s="11"/>
      <c r="V155" s="11"/>
      <c r="W155" s="11"/>
      <c r="X155" s="11"/>
      <c r="Y155" s="11"/>
    </row>
    <row r="156" spans="1:25" s="13" customFormat="1" x14ac:dyDescent="0.25">
      <c r="A156" s="94" t="s">
        <v>11</v>
      </c>
      <c r="B156" s="96">
        <f t="shared" si="8"/>
        <v>0</v>
      </c>
      <c r="C156" s="41" t="e">
        <f t="shared" si="9"/>
        <v>#DIV/0!</v>
      </c>
      <c r="D156" s="11"/>
      <c r="E156" s="94" t="s">
        <v>11</v>
      </c>
      <c r="F156" s="309">
        <f>+'3-Monthly Input'!H46</f>
        <v>0</v>
      </c>
      <c r="G156" s="41" t="e">
        <f t="shared" si="10"/>
        <v>#DIV/0!</v>
      </c>
      <c r="H156" s="55"/>
      <c r="I156" s="94" t="s">
        <v>11</v>
      </c>
      <c r="J156" s="310">
        <f>+'3-Monthly Input'!H64</f>
        <v>0</v>
      </c>
      <c r="K156" s="41" t="e">
        <f t="shared" si="11"/>
        <v>#DIV/0!</v>
      </c>
      <c r="L156" s="11"/>
      <c r="M156" s="94" t="s">
        <v>11</v>
      </c>
      <c r="N156" s="310">
        <f>+'3-Monthly Input'!H82</f>
        <v>0</v>
      </c>
      <c r="O156" s="41" t="e">
        <f t="shared" si="12"/>
        <v>#DIV/0!</v>
      </c>
      <c r="P156" s="11"/>
      <c r="Q156" s="94" t="s">
        <v>11</v>
      </c>
      <c r="R156" s="310">
        <f>+'3-Monthly Input'!H100</f>
        <v>0</v>
      </c>
      <c r="S156" s="41" t="e">
        <f t="shared" si="13"/>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14">+C165+F146</f>
        <v>0</v>
      </c>
      <c r="D166" s="96">
        <f t="shared" ref="D166:D176" si="15">+D165+J146</f>
        <v>0</v>
      </c>
      <c r="E166" s="96">
        <f t="shared" ref="E166:E176" si="16">+E165+N146</f>
        <v>0</v>
      </c>
      <c r="F166" s="96">
        <f t="shared" ref="F166:F176" si="17">+F165+R146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14"/>
        <v>0</v>
      </c>
      <c r="D167" s="96">
        <f t="shared" si="15"/>
        <v>0</v>
      </c>
      <c r="E167" s="96">
        <f t="shared" si="16"/>
        <v>0</v>
      </c>
      <c r="F167" s="96">
        <f t="shared" si="17"/>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14"/>
        <v>0</v>
      </c>
      <c r="D168" s="96">
        <f t="shared" si="15"/>
        <v>0</v>
      </c>
      <c r="E168" s="96">
        <f t="shared" si="16"/>
        <v>0</v>
      </c>
      <c r="F168" s="96">
        <f t="shared" si="17"/>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14"/>
        <v>0</v>
      </c>
      <c r="D169" s="96">
        <f t="shared" si="15"/>
        <v>0</v>
      </c>
      <c r="E169" s="96">
        <f t="shared" si="16"/>
        <v>0</v>
      </c>
      <c r="F169" s="96">
        <f t="shared" si="17"/>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14"/>
        <v>0</v>
      </c>
      <c r="D170" s="96">
        <f t="shared" si="15"/>
        <v>0</v>
      </c>
      <c r="E170" s="96">
        <f t="shared" si="16"/>
        <v>0</v>
      </c>
      <c r="F170" s="96">
        <f t="shared" si="17"/>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14"/>
        <v>0</v>
      </c>
      <c r="D171" s="96">
        <f t="shared" si="15"/>
        <v>0</v>
      </c>
      <c r="E171" s="96">
        <f t="shared" si="16"/>
        <v>0</v>
      </c>
      <c r="F171" s="96">
        <f t="shared" si="17"/>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14"/>
        <v>0</v>
      </c>
      <c r="D172" s="96">
        <f t="shared" si="15"/>
        <v>0</v>
      </c>
      <c r="E172" s="96">
        <f t="shared" si="16"/>
        <v>0</v>
      </c>
      <c r="F172" s="96">
        <f t="shared" si="17"/>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14"/>
        <v>0</v>
      </c>
      <c r="D173" s="96">
        <f t="shared" si="15"/>
        <v>0</v>
      </c>
      <c r="E173" s="96">
        <f t="shared" si="16"/>
        <v>0</v>
      </c>
      <c r="F173" s="96">
        <f t="shared" si="17"/>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14"/>
        <v>0</v>
      </c>
      <c r="D174" s="96">
        <f t="shared" si="15"/>
        <v>0</v>
      </c>
      <c r="E174" s="96">
        <f t="shared" si="16"/>
        <v>0</v>
      </c>
      <c r="F174" s="96">
        <f t="shared" si="17"/>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14"/>
        <v>0</v>
      </c>
      <c r="D175" s="96">
        <f t="shared" si="15"/>
        <v>0</v>
      </c>
      <c r="E175" s="96">
        <f t="shared" si="16"/>
        <v>0</v>
      </c>
      <c r="F175" s="96">
        <f t="shared" si="17"/>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14"/>
        <v>0</v>
      </c>
      <c r="D176" s="96">
        <f t="shared" si="15"/>
        <v>0</v>
      </c>
      <c r="E176" s="96">
        <f t="shared" si="16"/>
        <v>0</v>
      </c>
      <c r="F176" s="96">
        <f t="shared" si="17"/>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uE1tvCSYzBCcwkCQC4wuE1dUYcr698m+8YcLp74h+VI9hFGJIil0p7EsXw1lgEoUiHipYbt2140+mQyYsa4Y6A==" saltValue="PB+tQhEVAKC9pKez4MKV2w==" spinCount="100000" sheet="1" objects="1" scenarios="1" selectLockedCells="1"/>
  <mergeCells count="27">
    <mergeCell ref="M94:Q95"/>
    <mergeCell ref="M115:Q116"/>
    <mergeCell ref="W123:X123"/>
    <mergeCell ref="W131:X134"/>
    <mergeCell ref="B123:C123"/>
    <mergeCell ref="E123:J123"/>
    <mergeCell ref="L123:Q123"/>
    <mergeCell ref="S123:S124"/>
    <mergeCell ref="A4:J4"/>
    <mergeCell ref="A7:B7"/>
    <mergeCell ref="C7:G7"/>
    <mergeCell ref="G9:H9"/>
    <mergeCell ref="I9:J9"/>
    <mergeCell ref="N14:O14"/>
    <mergeCell ref="P14:Q14"/>
    <mergeCell ref="P15:Q15"/>
    <mergeCell ref="M76:O76"/>
    <mergeCell ref="A11:B11"/>
    <mergeCell ref="C11:F11"/>
    <mergeCell ref="G11:H11"/>
    <mergeCell ref="I11:J11"/>
    <mergeCell ref="K11:L11"/>
    <mergeCell ref="A75:F76"/>
    <mergeCell ref="N75:O75"/>
    <mergeCell ref="P75:Q75"/>
    <mergeCell ref="M15:O15"/>
    <mergeCell ref="P76:Q76"/>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1:AC177"/>
  <sheetViews>
    <sheetView zoomScale="74" zoomScaleNormal="74" workbookViewId="0">
      <selection activeCell="A4" sqref="A4:J4"/>
    </sheetView>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55.25" customHeight="1" x14ac:dyDescent="0.25">
      <c r="A4" s="592" t="s">
        <v>309</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29.25"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29.25"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30" customHeight="1" x14ac:dyDescent="0.25">
      <c r="A11" s="626" t="s">
        <v>270</v>
      </c>
      <c r="B11" s="639"/>
      <c r="C11" s="716" t="str">
        <f>IF('1-Budget Input'!C54:F54=0,"Not Used",'1-Budget Input'!C54:F54)</f>
        <v>Not Used</v>
      </c>
      <c r="D11" s="717"/>
      <c r="E11" s="717"/>
      <c r="F11" s="718"/>
      <c r="G11" s="626" t="s">
        <v>230</v>
      </c>
      <c r="H11" s="627"/>
      <c r="I11" s="719" t="str">
        <f>IF('1-Budget Input'!H54=0,"N/A",'1-Budget Input'!H54)</f>
        <v>N/A</v>
      </c>
      <c r="J11" s="720"/>
      <c r="K11" s="626" t="s">
        <v>253</v>
      </c>
      <c r="L11" s="627"/>
      <c r="M11" s="28" t="str">
        <f>IF('1-Budget Input'!J54=0,"N/A",'1-Budget Input'!J54)</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6">
        <f>+C9</f>
        <v>0</v>
      </c>
      <c r="B15" s="502" t="str">
        <f>IF(C137=0,"No New Data",VLOOKUP(B177,B165:G176,6,FALSE))</f>
        <v>No New Data</v>
      </c>
      <c r="C15" s="503"/>
      <c r="D15" s="503"/>
      <c r="E15" s="503"/>
      <c r="F15" s="503"/>
      <c r="G15" s="470"/>
      <c r="H15" s="470"/>
      <c r="I15" s="476" t="str">
        <f>+C11</f>
        <v>Not Used</v>
      </c>
      <c r="J15" s="470"/>
      <c r="K15" s="470"/>
      <c r="L15" s="470"/>
      <c r="M15" s="715" t="s">
        <v>180</v>
      </c>
      <c r="N15" s="715"/>
      <c r="O15" s="715"/>
      <c r="P15" s="713" t="str">
        <f>IF(C137=0,"N/A",ROUND(I11*VLOOKUP('Inc 1'!$B$14,'Exp 2'!E125:T136,16,FALSE),-1))</f>
        <v>N/A</v>
      </c>
      <c r="Q15" s="714"/>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508" t="s">
        <v>70</v>
      </c>
      <c r="N76" s="509"/>
      <c r="O76" s="509"/>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51</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9"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9"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9" x14ac:dyDescent="0.25">
      <c r="A115" s="66"/>
      <c r="B115" s="63"/>
      <c r="C115" s="43"/>
      <c r="D115" s="43"/>
      <c r="E115" s="22"/>
      <c r="F115" s="43"/>
      <c r="G115" s="43"/>
      <c r="H115" s="43"/>
      <c r="I115" s="43"/>
      <c r="J115" s="43"/>
      <c r="K115" s="43"/>
      <c r="L115" s="43"/>
      <c r="M115" s="732" t="s">
        <v>51</v>
      </c>
      <c r="N115" s="732"/>
      <c r="O115" s="732"/>
      <c r="P115" s="732"/>
      <c r="Q115" s="733"/>
      <c r="R115" s="2"/>
      <c r="S115" s="3"/>
      <c r="T115" s="3"/>
      <c r="U115" s="3"/>
      <c r="V115" s="2"/>
      <c r="W115" s="3"/>
      <c r="X115" s="3"/>
      <c r="Y115" s="3"/>
    </row>
    <row r="116" spans="1:29" x14ac:dyDescent="0.25">
      <c r="A116" s="68"/>
      <c r="B116" s="69"/>
      <c r="C116" s="70"/>
      <c r="D116" s="70"/>
      <c r="E116" s="71"/>
      <c r="F116" s="70"/>
      <c r="G116" s="70"/>
      <c r="H116" s="70"/>
      <c r="I116" s="70"/>
      <c r="J116" s="70"/>
      <c r="K116" s="70"/>
      <c r="L116" s="70"/>
      <c r="M116" s="734"/>
      <c r="N116" s="734"/>
      <c r="O116" s="734"/>
      <c r="P116" s="734"/>
      <c r="Q116" s="735"/>
      <c r="R116" s="2"/>
      <c r="S116" s="3"/>
      <c r="T116" s="3"/>
      <c r="U116" s="3"/>
      <c r="V116" s="2"/>
      <c r="W116" s="3"/>
      <c r="X116" s="3"/>
      <c r="Y116" s="3"/>
    </row>
    <row r="117" spans="1:29" ht="16.5" customHeight="1" x14ac:dyDescent="0.3">
      <c r="A117" s="15"/>
      <c r="B117" s="2"/>
      <c r="C117" s="3"/>
      <c r="D117" s="3"/>
      <c r="E117" s="4"/>
      <c r="F117" s="3"/>
      <c r="G117" s="3"/>
      <c r="H117" s="3"/>
      <c r="I117" s="3"/>
      <c r="J117" s="3"/>
      <c r="K117" s="3"/>
      <c r="L117" s="3"/>
      <c r="M117" s="3"/>
      <c r="N117" s="2"/>
      <c r="O117" s="3"/>
      <c r="P117" s="3"/>
      <c r="Q117" s="3"/>
      <c r="R117" s="2"/>
      <c r="S117" s="3"/>
      <c r="T117" s="3"/>
      <c r="U117" s="3"/>
      <c r="V117" s="2"/>
      <c r="W117" s="3"/>
      <c r="X117" s="3"/>
      <c r="Y117" s="3"/>
    </row>
    <row r="118" spans="1:29"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9"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9"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9"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9"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9" ht="15" customHeight="1" x14ac:dyDescent="0.25">
      <c r="A123" s="3"/>
      <c r="B123" s="611" t="s">
        <v>53</v>
      </c>
      <c r="C123" s="612"/>
      <c r="D123" s="3"/>
      <c r="E123" s="611" t="s">
        <v>15</v>
      </c>
      <c r="F123" s="624"/>
      <c r="G123" s="624"/>
      <c r="H123" s="624"/>
      <c r="I123" s="624"/>
      <c r="J123" s="612"/>
      <c r="K123" s="3"/>
      <c r="L123" s="611" t="s">
        <v>16</v>
      </c>
      <c r="M123" s="624"/>
      <c r="N123" s="624"/>
      <c r="O123" s="624"/>
      <c r="P123" s="624"/>
      <c r="Q123" s="612"/>
      <c r="R123" s="3"/>
      <c r="S123" s="703" t="s">
        <v>59</v>
      </c>
      <c r="T123" s="31"/>
      <c r="U123" s="31"/>
      <c r="V123" s="2"/>
      <c r="W123" s="611" t="s">
        <v>61</v>
      </c>
      <c r="X123" s="612"/>
      <c r="Y123" s="32"/>
      <c r="AA123" s="33"/>
      <c r="AB123" s="34"/>
      <c r="AC123" s="34"/>
    </row>
    <row r="124" spans="1:29" s="13" customFormat="1" ht="29.25" customHeight="1" x14ac:dyDescent="0.25">
      <c r="A124" s="11"/>
      <c r="B124" s="194">
        <f>+C9</f>
        <v>0</v>
      </c>
      <c r="C124" s="191" t="s">
        <v>52</v>
      </c>
      <c r="D124" s="11"/>
      <c r="E124" s="194">
        <f>+C9</f>
        <v>0</v>
      </c>
      <c r="F124" s="191" t="s">
        <v>40</v>
      </c>
      <c r="G124" s="191" t="s">
        <v>14</v>
      </c>
      <c r="H124" s="191" t="s">
        <v>174</v>
      </c>
      <c r="I124" s="35" t="s">
        <v>13</v>
      </c>
      <c r="J124" s="35" t="s">
        <v>268</v>
      </c>
      <c r="K124" s="11"/>
      <c r="L124" s="194">
        <f>+C9</f>
        <v>0</v>
      </c>
      <c r="M124" s="191" t="s">
        <v>40</v>
      </c>
      <c r="N124" s="191" t="s">
        <v>14</v>
      </c>
      <c r="O124" s="191" t="s">
        <v>174</v>
      </c>
      <c r="P124" s="35" t="s">
        <v>13</v>
      </c>
      <c r="Q124" s="35" t="s">
        <v>268</v>
      </c>
      <c r="R124" s="11"/>
      <c r="S124" s="704"/>
      <c r="T124" s="191" t="s">
        <v>174</v>
      </c>
      <c r="U124" s="35" t="s">
        <v>268</v>
      </c>
      <c r="V124" s="11"/>
      <c r="W124" s="198" t="s">
        <v>12</v>
      </c>
      <c r="X124" s="197" t="s">
        <v>60</v>
      </c>
      <c r="Y124" s="35" t="s">
        <v>268</v>
      </c>
      <c r="AA124" s="36"/>
      <c r="AB124" s="37"/>
      <c r="AC124" s="38"/>
    </row>
    <row r="125" spans="1:29" x14ac:dyDescent="0.25">
      <c r="A125" s="11"/>
      <c r="B125" s="94" t="s">
        <v>0</v>
      </c>
      <c r="C125" s="95" t="str">
        <f>IF(ISBLANK('3-Monthly Input'!I13),"",'3-Monthly Input'!I13)</f>
        <v/>
      </c>
      <c r="D125" s="11"/>
      <c r="E125" s="94" t="s">
        <v>149</v>
      </c>
      <c r="F125" s="96" t="e">
        <f t="shared" ref="F125:F134" si="0">IF(+C125="",NA(),C125)</f>
        <v>#N/A</v>
      </c>
      <c r="G125" s="41" t="e">
        <f>+G145</f>
        <v>#DIV/0!</v>
      </c>
      <c r="H125" s="41" t="e">
        <f>+G125</f>
        <v>#DIV/0!</v>
      </c>
      <c r="I125" s="93" t="e">
        <f>IF(C125="",NA(),ROUND(SUM(C$125:C125)/H125,-2))</f>
        <v>#N/A</v>
      </c>
      <c r="J125" s="41" t="e">
        <f>I125/'Total Expense'!N141</f>
        <v>#N/A</v>
      </c>
      <c r="K125" s="11"/>
      <c r="L125" s="94" t="s">
        <v>0</v>
      </c>
      <c r="M125" s="96" t="e">
        <f t="shared" ref="M125:M136" si="1">IF(C125="",NA(),C125)</f>
        <v>#N/A</v>
      </c>
      <c r="N125" s="41" t="e">
        <f>+C145</f>
        <v>#DIV/0!</v>
      </c>
      <c r="O125" s="41" t="e">
        <f>+N125</f>
        <v>#DIV/0!</v>
      </c>
      <c r="P125" s="93" t="e">
        <f>IF(C125="",NA(),ROUND(SUM(C$125:C125)/O125,-2))</f>
        <v>#N/A</v>
      </c>
      <c r="Q125" s="41" t="e">
        <f>+P125/'Total Expense'!N124</f>
        <v>#N/A</v>
      </c>
      <c r="R125" s="11"/>
      <c r="S125" s="93" t="e">
        <f t="shared" ref="S125:S136" si="2">AVERAGE(I125,P125)</f>
        <v>#N/A</v>
      </c>
      <c r="T125" s="41" t="e">
        <f>(H125+O125)/2</f>
        <v>#DIV/0!</v>
      </c>
      <c r="U125" s="41" t="e">
        <f>+S125/'Total Expense'!N107</f>
        <v>#N/A</v>
      </c>
      <c r="V125" s="12"/>
      <c r="W125" s="94">
        <f>+Q144</f>
        <v>-4</v>
      </c>
      <c r="X125" s="93">
        <f>+R157</f>
        <v>0</v>
      </c>
      <c r="Y125" s="41" t="e">
        <f>-X125/'Summary Table Report'!Q107</f>
        <v>#DIV/0!</v>
      </c>
      <c r="AA125" s="33"/>
      <c r="AB125" s="33"/>
      <c r="AC125" s="42"/>
    </row>
    <row r="126" spans="1:29" x14ac:dyDescent="0.25">
      <c r="A126" s="11"/>
      <c r="B126" s="94" t="s">
        <v>1</v>
      </c>
      <c r="C126" s="95" t="str">
        <f>IF(ISBLANK('3-Monthly Input'!I14),"",'3-Monthly Input'!I14)</f>
        <v/>
      </c>
      <c r="D126" s="11"/>
      <c r="E126" s="94" t="s">
        <v>150</v>
      </c>
      <c r="F126" s="96" t="e">
        <f t="shared" si="0"/>
        <v>#N/A</v>
      </c>
      <c r="G126" s="41" t="e">
        <f t="shared" ref="G126:G136" si="3">+G146</f>
        <v>#DIV/0!</v>
      </c>
      <c r="H126" s="41" t="e">
        <f>+G126+H125</f>
        <v>#DIV/0!</v>
      </c>
      <c r="I126" s="93" t="e">
        <f>IF(C126="",NA(),ROUND(SUM(C$125:C126)/H126,-2))</f>
        <v>#N/A</v>
      </c>
      <c r="J126" s="41" t="e">
        <f>I126/'Total Expense'!N142</f>
        <v>#N/A</v>
      </c>
      <c r="K126" s="11"/>
      <c r="L126" s="94" t="s">
        <v>1</v>
      </c>
      <c r="M126" s="96" t="e">
        <f t="shared" si="1"/>
        <v>#N/A</v>
      </c>
      <c r="N126" s="41" t="e">
        <f t="shared" ref="N126:N136" si="4">+C146</f>
        <v>#DIV/0!</v>
      </c>
      <c r="O126" s="41" t="e">
        <f>+N126+O125</f>
        <v>#DIV/0!</v>
      </c>
      <c r="P126" s="93" t="e">
        <f>IF(C126="",NA(),ROUND(SUM(C$125:C126)/O126,-2))</f>
        <v>#N/A</v>
      </c>
      <c r="Q126" s="41" t="e">
        <f>+P126/'Total Expense'!N125</f>
        <v>#N/A</v>
      </c>
      <c r="R126" s="11"/>
      <c r="S126" s="93" t="e">
        <f t="shared" si="2"/>
        <v>#N/A</v>
      </c>
      <c r="T126" s="41" t="e">
        <f t="shared" ref="T126:T136" si="5">(H126+O126)/2</f>
        <v>#DIV/0!</v>
      </c>
      <c r="U126" s="41" t="e">
        <f>+S126/'Total Expense'!N108</f>
        <v>#N/A</v>
      </c>
      <c r="V126" s="12"/>
      <c r="W126" s="94">
        <f>+M144</f>
        <v>-3</v>
      </c>
      <c r="X126" s="93">
        <f>+N157</f>
        <v>0</v>
      </c>
      <c r="Y126" s="41" t="e">
        <f>-X126/'Summary Table Report'!P107</f>
        <v>#DIV/0!</v>
      </c>
      <c r="AA126" s="33"/>
      <c r="AB126" s="33"/>
      <c r="AC126" s="42"/>
    </row>
    <row r="127" spans="1:29" x14ac:dyDescent="0.25">
      <c r="A127" s="11"/>
      <c r="B127" s="94" t="s">
        <v>2</v>
      </c>
      <c r="C127" s="95" t="str">
        <f>IF(ISBLANK('3-Monthly Input'!I15),"",'3-Monthly Input'!I15)</f>
        <v/>
      </c>
      <c r="D127" s="11"/>
      <c r="E127" s="94" t="s">
        <v>151</v>
      </c>
      <c r="F127" s="96" t="e">
        <f t="shared" si="0"/>
        <v>#N/A</v>
      </c>
      <c r="G127" s="41" t="e">
        <f t="shared" si="3"/>
        <v>#DIV/0!</v>
      </c>
      <c r="H127" s="41" t="e">
        <f t="shared" ref="H127:H136" si="6">+G127+H126</f>
        <v>#DIV/0!</v>
      </c>
      <c r="I127" s="93" t="e">
        <f>IF(C127="",NA(),ROUND(SUM(C$125:C127)/H127,-2))</f>
        <v>#N/A</v>
      </c>
      <c r="J127" s="41" t="e">
        <f>I127/'Total Expense'!N143</f>
        <v>#N/A</v>
      </c>
      <c r="K127" s="11"/>
      <c r="L127" s="94" t="s">
        <v>2</v>
      </c>
      <c r="M127" s="96" t="e">
        <f t="shared" si="1"/>
        <v>#N/A</v>
      </c>
      <c r="N127" s="41" t="e">
        <f t="shared" si="4"/>
        <v>#DIV/0!</v>
      </c>
      <c r="O127" s="41" t="e">
        <f t="shared" ref="O127:O136" si="7">+N127+O126</f>
        <v>#DIV/0!</v>
      </c>
      <c r="P127" s="93" t="e">
        <f>IF(C127="",NA(),ROUND(SUM(C$125:C127)/O127,-2))</f>
        <v>#N/A</v>
      </c>
      <c r="Q127" s="41" t="e">
        <f>+P127/'Total Expense'!N126</f>
        <v>#N/A</v>
      </c>
      <c r="R127" s="11"/>
      <c r="S127" s="93" t="e">
        <f t="shared" si="2"/>
        <v>#N/A</v>
      </c>
      <c r="T127" s="41" t="e">
        <f t="shared" si="5"/>
        <v>#DIV/0!</v>
      </c>
      <c r="U127" s="41" t="e">
        <f>+S127/'Total Expense'!N109</f>
        <v>#N/A</v>
      </c>
      <c r="V127" s="12"/>
      <c r="W127" s="94">
        <f>+I144</f>
        <v>-2</v>
      </c>
      <c r="X127" s="93">
        <f>+J157</f>
        <v>0</v>
      </c>
      <c r="Y127" s="41" t="e">
        <f>-X127/'Summary Table Report'!O107</f>
        <v>#DIV/0!</v>
      </c>
      <c r="AA127" s="33"/>
      <c r="AB127" s="33"/>
      <c r="AC127" s="42"/>
    </row>
    <row r="128" spans="1:29" x14ac:dyDescent="0.25">
      <c r="A128" s="11"/>
      <c r="B128" s="94" t="s">
        <v>3</v>
      </c>
      <c r="C128" s="95" t="str">
        <f>IF(ISBLANK('3-Monthly Input'!I16),"",'3-Monthly Input'!I16)</f>
        <v/>
      </c>
      <c r="D128" s="11"/>
      <c r="E128" s="94" t="s">
        <v>152</v>
      </c>
      <c r="F128" s="96" t="e">
        <f t="shared" si="0"/>
        <v>#N/A</v>
      </c>
      <c r="G128" s="41" t="e">
        <f t="shared" si="3"/>
        <v>#DIV/0!</v>
      </c>
      <c r="H128" s="41" t="e">
        <f t="shared" si="6"/>
        <v>#DIV/0!</v>
      </c>
      <c r="I128" s="93" t="e">
        <f>IF(C128="",NA(),ROUND(SUM(C$125:C128)/H128,-2))</f>
        <v>#N/A</v>
      </c>
      <c r="J128" s="41" t="e">
        <f>I128/'Total Expense'!N144</f>
        <v>#N/A</v>
      </c>
      <c r="K128" s="11"/>
      <c r="L128" s="94" t="s">
        <v>3</v>
      </c>
      <c r="M128" s="96" t="e">
        <f t="shared" si="1"/>
        <v>#N/A</v>
      </c>
      <c r="N128" s="41" t="e">
        <f t="shared" si="4"/>
        <v>#DIV/0!</v>
      </c>
      <c r="O128" s="41" t="e">
        <f t="shared" si="7"/>
        <v>#DIV/0!</v>
      </c>
      <c r="P128" s="93" t="e">
        <f>IF(C128="",NA(),ROUND(SUM(C$125:C128)/O128,-2))</f>
        <v>#N/A</v>
      </c>
      <c r="Q128" s="41" t="e">
        <f>+P128/'Total Expense'!N127</f>
        <v>#N/A</v>
      </c>
      <c r="R128" s="11"/>
      <c r="S128" s="93" t="e">
        <f t="shared" si="2"/>
        <v>#N/A</v>
      </c>
      <c r="T128" s="41" t="e">
        <f t="shared" si="5"/>
        <v>#DIV/0!</v>
      </c>
      <c r="U128" s="41" t="e">
        <f>+S128/'Total Expense'!N110</f>
        <v>#N/A</v>
      </c>
      <c r="V128" s="12"/>
      <c r="W128" s="94">
        <f>+E144</f>
        <v>-1</v>
      </c>
      <c r="X128" s="93">
        <f>+F157</f>
        <v>0</v>
      </c>
      <c r="Y128" s="41" t="e">
        <f>-X128/'Summary Table Report'!L107</f>
        <v>#DIV/0!</v>
      </c>
      <c r="AA128" s="33"/>
      <c r="AB128" s="33"/>
      <c r="AC128" s="42"/>
    </row>
    <row r="129" spans="1:29" x14ac:dyDescent="0.25">
      <c r="A129" s="11"/>
      <c r="B129" s="94" t="s">
        <v>4</v>
      </c>
      <c r="C129" s="95" t="str">
        <f>IF(ISBLANK('3-Monthly Input'!I17),"",'3-Monthly Input'!I17)</f>
        <v/>
      </c>
      <c r="D129" s="11"/>
      <c r="E129" s="94" t="s">
        <v>4</v>
      </c>
      <c r="F129" s="96" t="e">
        <f t="shared" si="0"/>
        <v>#N/A</v>
      </c>
      <c r="G129" s="41" t="e">
        <f t="shared" si="3"/>
        <v>#DIV/0!</v>
      </c>
      <c r="H129" s="41" t="e">
        <f t="shared" si="6"/>
        <v>#DIV/0!</v>
      </c>
      <c r="I129" s="93" t="e">
        <f>IF(C129="",NA(),ROUND(SUM(C$125:C129)/H129,-2))</f>
        <v>#N/A</v>
      </c>
      <c r="J129" s="41" t="e">
        <f>I129/'Total Expense'!N145</f>
        <v>#N/A</v>
      </c>
      <c r="K129" s="11"/>
      <c r="L129" s="94" t="s">
        <v>4</v>
      </c>
      <c r="M129" s="96" t="e">
        <f t="shared" si="1"/>
        <v>#N/A</v>
      </c>
      <c r="N129" s="41" t="e">
        <f t="shared" si="4"/>
        <v>#DIV/0!</v>
      </c>
      <c r="O129" s="41" t="e">
        <f t="shared" si="7"/>
        <v>#DIV/0!</v>
      </c>
      <c r="P129" s="93" t="e">
        <f>IF(C129="",NA(),ROUND(SUM(C$125:C129)/O129,-2))</f>
        <v>#N/A</v>
      </c>
      <c r="Q129" s="41" t="e">
        <f>+P129/'Total Expense'!N128</f>
        <v>#N/A</v>
      </c>
      <c r="R129" s="11"/>
      <c r="S129" s="93" t="e">
        <f t="shared" si="2"/>
        <v>#N/A</v>
      </c>
      <c r="T129" s="41" t="e">
        <f t="shared" si="5"/>
        <v>#DIV/0!</v>
      </c>
      <c r="U129" s="41" t="e">
        <f>+S129/'Total Expense'!N111</f>
        <v>#N/A</v>
      </c>
      <c r="V129" s="106" t="s">
        <v>20</v>
      </c>
      <c r="W129" s="94">
        <f>+C9</f>
        <v>0</v>
      </c>
      <c r="X129" s="93" t="e">
        <f>+S137</f>
        <v>#N/A</v>
      </c>
      <c r="Y129" s="41" t="e">
        <f>+U137</f>
        <v>#N/A</v>
      </c>
      <c r="AA129" s="33"/>
      <c r="AB129" s="34"/>
      <c r="AC129" s="34"/>
    </row>
    <row r="130" spans="1:29" x14ac:dyDescent="0.25">
      <c r="A130" s="98"/>
      <c r="B130" s="39" t="s">
        <v>5</v>
      </c>
      <c r="C130" s="95" t="str">
        <f>IF(ISBLANK('3-Monthly Input'!I18),"",'3-Monthly Input'!I18)</f>
        <v/>
      </c>
      <c r="D130" s="98"/>
      <c r="E130" s="94" t="s">
        <v>153</v>
      </c>
      <c r="F130" s="100" t="e">
        <f t="shared" si="0"/>
        <v>#N/A</v>
      </c>
      <c r="G130" s="40" t="e">
        <f t="shared" si="3"/>
        <v>#DIV/0!</v>
      </c>
      <c r="H130" s="41" t="e">
        <f t="shared" si="6"/>
        <v>#DIV/0!</v>
      </c>
      <c r="I130" s="93" t="e">
        <f>IF(C130="",NA(),ROUND(SUM(C$125:C130)/H130,-2))</f>
        <v>#N/A</v>
      </c>
      <c r="J130" s="41" t="e">
        <f>I130/'Total Expense'!N146</f>
        <v>#N/A</v>
      </c>
      <c r="K130" s="98"/>
      <c r="L130" s="39" t="s">
        <v>5</v>
      </c>
      <c r="M130" s="96" t="e">
        <f t="shared" si="1"/>
        <v>#N/A</v>
      </c>
      <c r="N130" s="40" t="e">
        <f t="shared" si="4"/>
        <v>#DIV/0!</v>
      </c>
      <c r="O130" s="41" t="e">
        <f t="shared" si="7"/>
        <v>#DIV/0!</v>
      </c>
      <c r="P130" s="93" t="e">
        <f>IF(C130="",NA(),ROUND(SUM(C$125:C130)/O130,-2))</f>
        <v>#N/A</v>
      </c>
      <c r="Q130" s="41" t="e">
        <f>+P130/'Total Expense'!N129</f>
        <v>#N/A</v>
      </c>
      <c r="R130" s="98"/>
      <c r="S130" s="93" t="e">
        <f t="shared" si="2"/>
        <v>#N/A</v>
      </c>
      <c r="T130" s="41" t="e">
        <f t="shared" si="5"/>
        <v>#DIV/0!</v>
      </c>
      <c r="U130" s="41" t="e">
        <f>+S130/'Total Expense'!N112</f>
        <v>#N/A</v>
      </c>
      <c r="V130" s="2"/>
      <c r="W130" s="3"/>
      <c r="X130" s="3"/>
      <c r="Y130" s="43"/>
      <c r="AA130" s="33"/>
      <c r="AB130" s="34"/>
      <c r="AC130" s="34"/>
    </row>
    <row r="131" spans="1:29" ht="15" customHeight="1" x14ac:dyDescent="0.25">
      <c r="A131" s="98"/>
      <c r="B131" s="39" t="s">
        <v>6</v>
      </c>
      <c r="C131" s="95" t="str">
        <f>IF(ISBLANK('3-Monthly Input'!I19),"",'3-Monthly Input'!I19)</f>
        <v/>
      </c>
      <c r="D131" s="98"/>
      <c r="E131" s="94" t="s">
        <v>154</v>
      </c>
      <c r="F131" s="100" t="e">
        <f t="shared" si="0"/>
        <v>#N/A</v>
      </c>
      <c r="G131" s="40" t="e">
        <f t="shared" si="3"/>
        <v>#DIV/0!</v>
      </c>
      <c r="H131" s="41" t="e">
        <f t="shared" si="6"/>
        <v>#DIV/0!</v>
      </c>
      <c r="I131" s="93" t="e">
        <f>IF(C131="",NA(),ROUND(SUM(C$125:C131)/H131,-2))</f>
        <v>#N/A</v>
      </c>
      <c r="J131" s="41" t="e">
        <f>I131/'Total Expense'!N147</f>
        <v>#N/A</v>
      </c>
      <c r="K131" s="98"/>
      <c r="L131" s="39" t="s">
        <v>6</v>
      </c>
      <c r="M131" s="96" t="e">
        <f t="shared" si="1"/>
        <v>#N/A</v>
      </c>
      <c r="N131" s="40" t="e">
        <f t="shared" si="4"/>
        <v>#DIV/0!</v>
      </c>
      <c r="O131" s="41" t="e">
        <f t="shared" si="7"/>
        <v>#DIV/0!</v>
      </c>
      <c r="P131" s="93" t="e">
        <f>IF(C131="",NA(),ROUND(SUM(C$125:C131)/O131,-2))</f>
        <v>#N/A</v>
      </c>
      <c r="Q131" s="41" t="e">
        <f>+P131/'Total Expense'!N130</f>
        <v>#N/A</v>
      </c>
      <c r="R131" s="98"/>
      <c r="S131" s="93" t="e">
        <f t="shared" si="2"/>
        <v>#N/A</v>
      </c>
      <c r="T131" s="41" t="e">
        <f t="shared" si="5"/>
        <v>#DIV/0!</v>
      </c>
      <c r="U131" s="41" t="e">
        <f>+S131/'Total Expense'!N113</f>
        <v>#N/A</v>
      </c>
      <c r="V131" s="2"/>
      <c r="W131" s="694" t="s">
        <v>49</v>
      </c>
      <c r="X131" s="694"/>
      <c r="Y131" s="3"/>
      <c r="AA131" s="33"/>
      <c r="AB131" s="34"/>
      <c r="AC131" s="34"/>
    </row>
    <row r="132" spans="1:29" x14ac:dyDescent="0.25">
      <c r="A132" s="98"/>
      <c r="B132" s="39" t="s">
        <v>7</v>
      </c>
      <c r="C132" s="95" t="str">
        <f>IF(ISBLANK('3-Monthly Input'!I20),"",'3-Monthly Input'!I20)</f>
        <v/>
      </c>
      <c r="D132" s="98"/>
      <c r="E132" s="94" t="s">
        <v>155</v>
      </c>
      <c r="F132" s="100" t="e">
        <f t="shared" si="0"/>
        <v>#N/A</v>
      </c>
      <c r="G132" s="40" t="e">
        <f t="shared" si="3"/>
        <v>#DIV/0!</v>
      </c>
      <c r="H132" s="41" t="e">
        <f t="shared" si="6"/>
        <v>#DIV/0!</v>
      </c>
      <c r="I132" s="93" t="e">
        <f>IF(C132="",NA(),ROUND(SUM(C$125:C132)/H132,-2))</f>
        <v>#N/A</v>
      </c>
      <c r="J132" s="41" t="e">
        <f>I132/'Total Expense'!N148</f>
        <v>#N/A</v>
      </c>
      <c r="K132" s="98"/>
      <c r="L132" s="39" t="s">
        <v>7</v>
      </c>
      <c r="M132" s="96" t="e">
        <f t="shared" si="1"/>
        <v>#N/A</v>
      </c>
      <c r="N132" s="40" t="e">
        <f t="shared" si="4"/>
        <v>#DIV/0!</v>
      </c>
      <c r="O132" s="41" t="e">
        <f t="shared" si="7"/>
        <v>#DIV/0!</v>
      </c>
      <c r="P132" s="93" t="e">
        <f>IF(C132="",NA(),ROUND(SUM(C$125:C132)/O132,-2))</f>
        <v>#N/A</v>
      </c>
      <c r="Q132" s="41" t="e">
        <f>+P132/'Total Expense'!N131</f>
        <v>#N/A</v>
      </c>
      <c r="R132" s="98"/>
      <c r="S132" s="93" t="e">
        <f t="shared" si="2"/>
        <v>#N/A</v>
      </c>
      <c r="T132" s="41" t="e">
        <f t="shared" si="5"/>
        <v>#DIV/0!</v>
      </c>
      <c r="U132" s="41" t="e">
        <f>+S132/'Total Expense'!N114</f>
        <v>#N/A</v>
      </c>
      <c r="V132" s="2"/>
      <c r="W132" s="694"/>
      <c r="X132" s="694"/>
      <c r="Y132" s="43"/>
      <c r="AA132" s="33"/>
      <c r="AB132" s="34"/>
      <c r="AC132" s="34"/>
    </row>
    <row r="133" spans="1:29" ht="15" customHeight="1" x14ac:dyDescent="0.25">
      <c r="A133" s="98"/>
      <c r="B133" s="39" t="s">
        <v>8</v>
      </c>
      <c r="C133" s="95" t="str">
        <f>IF(ISBLANK('3-Monthly Input'!I21),"",'3-Monthly Input'!I21)</f>
        <v/>
      </c>
      <c r="D133" s="98"/>
      <c r="E133" s="94" t="s">
        <v>156</v>
      </c>
      <c r="F133" s="100" t="e">
        <f t="shared" si="0"/>
        <v>#N/A</v>
      </c>
      <c r="G133" s="40" t="e">
        <f t="shared" si="3"/>
        <v>#DIV/0!</v>
      </c>
      <c r="H133" s="41" t="e">
        <f t="shared" si="6"/>
        <v>#DIV/0!</v>
      </c>
      <c r="I133" s="93" t="e">
        <f>IF(C133="",NA(),ROUND(SUM(C$125:C133)/H133,-2))</f>
        <v>#N/A</v>
      </c>
      <c r="J133" s="41" t="e">
        <f>I133/'Total Expense'!N149</f>
        <v>#N/A</v>
      </c>
      <c r="K133" s="98"/>
      <c r="L133" s="39" t="s">
        <v>8</v>
      </c>
      <c r="M133" s="96" t="e">
        <f t="shared" si="1"/>
        <v>#N/A</v>
      </c>
      <c r="N133" s="40" t="e">
        <f t="shared" si="4"/>
        <v>#DIV/0!</v>
      </c>
      <c r="O133" s="41" t="e">
        <f t="shared" si="7"/>
        <v>#DIV/0!</v>
      </c>
      <c r="P133" s="93" t="e">
        <f>IF(C133="",NA(),ROUND(SUM(C$125:C133)/O133,-2))</f>
        <v>#N/A</v>
      </c>
      <c r="Q133" s="41" t="e">
        <f>+P133/'Total Expense'!N132</f>
        <v>#N/A</v>
      </c>
      <c r="R133" s="98"/>
      <c r="S133" s="93" t="e">
        <f t="shared" si="2"/>
        <v>#N/A</v>
      </c>
      <c r="T133" s="41" t="e">
        <f t="shared" si="5"/>
        <v>#DIV/0!</v>
      </c>
      <c r="U133" s="41" t="e">
        <f>+S133/'Total Expense'!N115</f>
        <v>#N/A</v>
      </c>
      <c r="V133" s="2"/>
      <c r="W133" s="694"/>
      <c r="X133" s="694"/>
      <c r="Y133" s="43"/>
      <c r="AA133" s="33"/>
      <c r="AB133" s="34"/>
      <c r="AC133" s="34"/>
    </row>
    <row r="134" spans="1:29" x14ac:dyDescent="0.25">
      <c r="A134" s="98"/>
      <c r="B134" s="39" t="s">
        <v>9</v>
      </c>
      <c r="C134" s="95" t="str">
        <f>IF(ISBLANK('3-Monthly Input'!I22),"",'3-Monthly Input'!I22)</f>
        <v/>
      </c>
      <c r="D134" s="98"/>
      <c r="E134" s="94" t="s">
        <v>157</v>
      </c>
      <c r="F134" s="100" t="e">
        <f t="shared" si="0"/>
        <v>#N/A</v>
      </c>
      <c r="G134" s="40" t="e">
        <f t="shared" si="3"/>
        <v>#DIV/0!</v>
      </c>
      <c r="H134" s="41" t="e">
        <f t="shared" si="6"/>
        <v>#DIV/0!</v>
      </c>
      <c r="I134" s="93" t="e">
        <f>IF(C134="",NA(),ROUND(SUM(C$125:C134)/H134,-2))</f>
        <v>#N/A</v>
      </c>
      <c r="J134" s="41" t="e">
        <f>I134/'Total Expense'!N150</f>
        <v>#N/A</v>
      </c>
      <c r="K134" s="98"/>
      <c r="L134" s="39" t="s">
        <v>9</v>
      </c>
      <c r="M134" s="96" t="e">
        <f t="shared" si="1"/>
        <v>#N/A</v>
      </c>
      <c r="N134" s="40" t="e">
        <f t="shared" si="4"/>
        <v>#DIV/0!</v>
      </c>
      <c r="O134" s="41" t="e">
        <f t="shared" si="7"/>
        <v>#DIV/0!</v>
      </c>
      <c r="P134" s="93" t="e">
        <f>IF(C134="",NA(),ROUND(SUM(C$125:C134)/O134,-2))</f>
        <v>#N/A</v>
      </c>
      <c r="Q134" s="41" t="e">
        <f>+P134/'Total Expense'!N133</f>
        <v>#N/A</v>
      </c>
      <c r="R134" s="98"/>
      <c r="S134" s="93" t="e">
        <f t="shared" si="2"/>
        <v>#N/A</v>
      </c>
      <c r="T134" s="41" t="e">
        <f t="shared" si="5"/>
        <v>#DIV/0!</v>
      </c>
      <c r="U134" s="41" t="e">
        <f>+S134/'Total Expense'!N116</f>
        <v>#N/A</v>
      </c>
      <c r="V134" s="2"/>
      <c r="W134" s="694"/>
      <c r="X134" s="694"/>
      <c r="Y134" s="43"/>
      <c r="AA134" s="33"/>
      <c r="AB134" s="34"/>
      <c r="AC134" s="34"/>
    </row>
    <row r="135" spans="1:29" x14ac:dyDescent="0.25">
      <c r="A135" s="98"/>
      <c r="B135" s="39" t="s">
        <v>10</v>
      </c>
      <c r="C135" s="95" t="str">
        <f>IF(ISBLANK('3-Monthly Input'!I23),"",'3-Monthly Input'!I23)</f>
        <v/>
      </c>
      <c r="D135" s="98"/>
      <c r="E135" s="94" t="s">
        <v>158</v>
      </c>
      <c r="F135" s="100" t="e">
        <f>IF(+C135="",NA(),C135)</f>
        <v>#N/A</v>
      </c>
      <c r="G135" s="40" t="e">
        <f t="shared" si="3"/>
        <v>#DIV/0!</v>
      </c>
      <c r="H135" s="41" t="e">
        <f t="shared" si="6"/>
        <v>#DIV/0!</v>
      </c>
      <c r="I135" s="93" t="e">
        <f>IF(C135="",NA(),ROUND(SUM(C$125:C135)/H135,-2))</f>
        <v>#N/A</v>
      </c>
      <c r="J135" s="41" t="e">
        <f>I135/'Total Expense'!N151</f>
        <v>#N/A</v>
      </c>
      <c r="K135" s="98"/>
      <c r="L135" s="39" t="s">
        <v>10</v>
      </c>
      <c r="M135" s="96" t="e">
        <f t="shared" si="1"/>
        <v>#N/A</v>
      </c>
      <c r="N135" s="40" t="e">
        <f t="shared" si="4"/>
        <v>#DIV/0!</v>
      </c>
      <c r="O135" s="41" t="e">
        <f t="shared" si="7"/>
        <v>#DIV/0!</v>
      </c>
      <c r="P135" s="93" t="e">
        <f>IF(C135="",NA(),ROUND(SUM(C$125:C135)/O135,-2))</f>
        <v>#N/A</v>
      </c>
      <c r="Q135" s="41" t="e">
        <f>+P135/'Total Expense'!N134</f>
        <v>#N/A</v>
      </c>
      <c r="R135" s="98"/>
      <c r="S135" s="93" t="e">
        <f t="shared" si="2"/>
        <v>#N/A</v>
      </c>
      <c r="T135" s="41" t="e">
        <f t="shared" si="5"/>
        <v>#DIV/0!</v>
      </c>
      <c r="U135" s="41" t="e">
        <f>+S135/'Total Expense'!N117</f>
        <v>#N/A</v>
      </c>
      <c r="V135" s="2"/>
      <c r="W135" s="44"/>
      <c r="X135" s="44"/>
      <c r="Y135" s="43"/>
      <c r="AA135" s="33"/>
      <c r="AB135" s="34"/>
      <c r="AC135" s="34"/>
    </row>
    <row r="136" spans="1:29" x14ac:dyDescent="0.25">
      <c r="A136" s="98"/>
      <c r="B136" s="39" t="s">
        <v>11</v>
      </c>
      <c r="C136" s="95" t="str">
        <f>IF(ISBLANK('3-Monthly Input'!I24),"",'3-Monthly Input'!I24)</f>
        <v/>
      </c>
      <c r="D136" s="98"/>
      <c r="E136" s="94" t="s">
        <v>159</v>
      </c>
      <c r="F136" s="100" t="e">
        <f>IF(+C136="",NA(),C136)</f>
        <v>#N/A</v>
      </c>
      <c r="G136" s="40" t="e">
        <f t="shared" si="3"/>
        <v>#DIV/0!</v>
      </c>
      <c r="H136" s="41" t="e">
        <f t="shared" si="6"/>
        <v>#DIV/0!</v>
      </c>
      <c r="I136" s="93" t="e">
        <f>IF(C136="",NA(),ROUND(SUM(C$125:C136)/H136,-2))</f>
        <v>#N/A</v>
      </c>
      <c r="J136" s="41" t="e">
        <f>I136/'Total Expense'!N152</f>
        <v>#N/A</v>
      </c>
      <c r="K136" s="98"/>
      <c r="L136" s="39" t="s">
        <v>11</v>
      </c>
      <c r="M136" s="96" t="e">
        <f t="shared" si="1"/>
        <v>#N/A</v>
      </c>
      <c r="N136" s="40" t="e">
        <f t="shared" si="4"/>
        <v>#DIV/0!</v>
      </c>
      <c r="O136" s="41" t="e">
        <f t="shared" si="7"/>
        <v>#DIV/0!</v>
      </c>
      <c r="P136" s="93" t="e">
        <f>IF(C136="",NA(),ROUND(SUM(C$125:C136)/O136,-2))</f>
        <v>#N/A</v>
      </c>
      <c r="Q136" s="41" t="e">
        <f>+P136/'Total Expense'!N135</f>
        <v>#N/A</v>
      </c>
      <c r="R136" s="98"/>
      <c r="S136" s="93" t="e">
        <f t="shared" si="2"/>
        <v>#N/A</v>
      </c>
      <c r="T136" s="41" t="e">
        <f t="shared" si="5"/>
        <v>#DIV/0!</v>
      </c>
      <c r="U136" s="41" t="e">
        <f>+S136/'Total Expense'!N118</f>
        <v>#N/A</v>
      </c>
      <c r="V136" s="2"/>
      <c r="W136" s="3"/>
      <c r="X136" s="3"/>
      <c r="Y136" s="43"/>
      <c r="AA136" s="33"/>
      <c r="AB136" s="34"/>
      <c r="AC136" s="34"/>
    </row>
    <row r="137" spans="1:29" x14ac:dyDescent="0.25">
      <c r="A137" s="3"/>
      <c r="B137" s="45" t="s">
        <v>19</v>
      </c>
      <c r="C137" s="17">
        <f>SUM(C125:C136)</f>
        <v>0</v>
      </c>
      <c r="D137" s="3"/>
      <c r="F137" s="192" t="s">
        <v>50</v>
      </c>
      <c r="G137" s="47" t="e">
        <f>SUM(G125:G136)</f>
        <v>#DIV/0!</v>
      </c>
      <c r="H137" s="47"/>
      <c r="I137" s="48" t="e">
        <f>LOOKUP(9.99E+307,I125:I136)</f>
        <v>#N/A</v>
      </c>
      <c r="J137" s="49" t="e">
        <f>LOOKUP(9.99E+307,J125:J136)</f>
        <v>#N/A</v>
      </c>
      <c r="K137" s="3"/>
      <c r="L137" s="46"/>
      <c r="M137" s="192" t="s">
        <v>50</v>
      </c>
      <c r="N137" s="47" t="e">
        <f>SUM(N125:N136)</f>
        <v>#DIV/0!</v>
      </c>
      <c r="O137" s="47"/>
      <c r="P137" s="17" t="e">
        <f>LOOKUP(9.99E+307,P125:P136)</f>
        <v>#N/A</v>
      </c>
      <c r="Q137" s="49" t="e">
        <f>LOOKUP(9.99E+307,Q125:Q136)</f>
        <v>#N/A</v>
      </c>
      <c r="R137" s="3"/>
      <c r="S137" s="17" t="e">
        <f>LOOKUP(9.99E+307,S125:S136)</f>
        <v>#N/A</v>
      </c>
      <c r="T137" s="17"/>
      <c r="U137" s="49" t="e">
        <f>LOOKUP(9.99E+307,U125:U136)</f>
        <v>#N/A</v>
      </c>
      <c r="V137" s="2"/>
      <c r="W137" s="3"/>
      <c r="X137" s="3"/>
      <c r="Y137" s="3"/>
      <c r="AA137" s="29"/>
    </row>
    <row r="138" spans="1:29" x14ac:dyDescent="0.25">
      <c r="A138" s="3"/>
      <c r="B138" s="2"/>
      <c r="D138" s="50"/>
      <c r="E138" s="51"/>
      <c r="F138" s="3"/>
      <c r="G138" s="3"/>
      <c r="H138" s="3"/>
      <c r="I138" s="3"/>
      <c r="J138" s="3"/>
      <c r="K138" s="3"/>
      <c r="L138" s="3"/>
      <c r="M138" s="3"/>
      <c r="N138" s="3"/>
      <c r="O138" s="3"/>
      <c r="P138" s="2"/>
      <c r="Q138" s="3"/>
      <c r="R138" s="3"/>
      <c r="S138" s="3"/>
      <c r="T138" s="3"/>
      <c r="U138" s="2"/>
      <c r="V138" s="3"/>
      <c r="W138" s="3"/>
      <c r="X138" s="3"/>
      <c r="Y138" s="3"/>
    </row>
    <row r="139" spans="1:29"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9"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9"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9"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9"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9"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8">+F145+J145+N145+R145</f>
        <v>0</v>
      </c>
      <c r="C145" s="41" t="e">
        <f t="shared" ref="C145:C156" si="9">+B145/B$157</f>
        <v>#DIV/0!</v>
      </c>
      <c r="D145" s="11"/>
      <c r="E145" s="94" t="s">
        <v>0</v>
      </c>
      <c r="F145" s="309">
        <f>+'3-Monthly Input'!I35</f>
        <v>0</v>
      </c>
      <c r="G145" s="41" t="e">
        <f t="shared" ref="G145:G156" si="10">+F145/F$157</f>
        <v>#DIV/0!</v>
      </c>
      <c r="H145" s="55"/>
      <c r="I145" s="94" t="s">
        <v>0</v>
      </c>
      <c r="J145" s="310">
        <f>+'3-Monthly Input'!I53</f>
        <v>0</v>
      </c>
      <c r="K145" s="41" t="e">
        <f t="shared" ref="K145:K156" si="11">+J145/J$157</f>
        <v>#DIV/0!</v>
      </c>
      <c r="L145" s="11"/>
      <c r="M145" s="94" t="s">
        <v>0</v>
      </c>
      <c r="N145" s="310">
        <f>+'3-Monthly Input'!I71</f>
        <v>0</v>
      </c>
      <c r="O145" s="41" t="e">
        <f t="shared" ref="O145:O156" si="12">+N145/N$157</f>
        <v>#DIV/0!</v>
      </c>
      <c r="P145" s="11"/>
      <c r="Q145" s="94" t="s">
        <v>0</v>
      </c>
      <c r="R145" s="310">
        <f>+'3-Monthly Input'!I89</f>
        <v>0</v>
      </c>
      <c r="S145" s="41" t="e">
        <f t="shared" ref="S145:S156" si="13">+R145/R$157</f>
        <v>#DIV/0!</v>
      </c>
      <c r="T145" s="11"/>
      <c r="U145" s="11"/>
      <c r="V145" s="11"/>
      <c r="W145" s="11"/>
      <c r="X145" s="11"/>
      <c r="Y145" s="11"/>
    </row>
    <row r="146" spans="1:25" s="13" customFormat="1" x14ac:dyDescent="0.25">
      <c r="A146" s="94" t="s">
        <v>1</v>
      </c>
      <c r="B146" s="96">
        <f t="shared" si="8"/>
        <v>0</v>
      </c>
      <c r="C146" s="41" t="e">
        <f t="shared" si="9"/>
        <v>#DIV/0!</v>
      </c>
      <c r="D146" s="11"/>
      <c r="E146" s="94" t="s">
        <v>1</v>
      </c>
      <c r="F146" s="309">
        <f>+'3-Monthly Input'!I36</f>
        <v>0</v>
      </c>
      <c r="G146" s="41" t="e">
        <f t="shared" si="10"/>
        <v>#DIV/0!</v>
      </c>
      <c r="H146" s="55"/>
      <c r="I146" s="94" t="s">
        <v>1</v>
      </c>
      <c r="J146" s="310">
        <f>+'3-Monthly Input'!I54</f>
        <v>0</v>
      </c>
      <c r="K146" s="41" t="e">
        <f t="shared" si="11"/>
        <v>#DIV/0!</v>
      </c>
      <c r="L146" s="11"/>
      <c r="M146" s="94" t="s">
        <v>1</v>
      </c>
      <c r="N146" s="310">
        <f>+'3-Monthly Input'!I72</f>
        <v>0</v>
      </c>
      <c r="O146" s="41" t="e">
        <f t="shared" si="12"/>
        <v>#DIV/0!</v>
      </c>
      <c r="P146" s="11"/>
      <c r="Q146" s="94" t="s">
        <v>1</v>
      </c>
      <c r="R146" s="310">
        <f>+'3-Monthly Input'!I90</f>
        <v>0</v>
      </c>
      <c r="S146" s="41" t="e">
        <f t="shared" si="13"/>
        <v>#DIV/0!</v>
      </c>
      <c r="T146" s="11"/>
      <c r="U146" s="11"/>
      <c r="V146" s="11"/>
      <c r="W146" s="11"/>
      <c r="X146" s="11"/>
      <c r="Y146" s="11"/>
    </row>
    <row r="147" spans="1:25" s="13" customFormat="1" x14ac:dyDescent="0.25">
      <c r="A147" s="94" t="s">
        <v>2</v>
      </c>
      <c r="B147" s="96">
        <f t="shared" si="8"/>
        <v>0</v>
      </c>
      <c r="C147" s="41" t="e">
        <f t="shared" si="9"/>
        <v>#DIV/0!</v>
      </c>
      <c r="D147" s="11"/>
      <c r="E147" s="94" t="s">
        <v>2</v>
      </c>
      <c r="F147" s="309">
        <f>+'3-Monthly Input'!I37</f>
        <v>0</v>
      </c>
      <c r="G147" s="41" t="e">
        <f t="shared" si="10"/>
        <v>#DIV/0!</v>
      </c>
      <c r="H147" s="55"/>
      <c r="I147" s="94" t="s">
        <v>2</v>
      </c>
      <c r="J147" s="310">
        <f>+'3-Monthly Input'!I55</f>
        <v>0</v>
      </c>
      <c r="K147" s="41" t="e">
        <f t="shared" si="11"/>
        <v>#DIV/0!</v>
      </c>
      <c r="L147" s="11"/>
      <c r="M147" s="94" t="s">
        <v>2</v>
      </c>
      <c r="N147" s="310">
        <f>+'3-Monthly Input'!I73</f>
        <v>0</v>
      </c>
      <c r="O147" s="41" t="e">
        <f t="shared" si="12"/>
        <v>#DIV/0!</v>
      </c>
      <c r="P147" s="11"/>
      <c r="Q147" s="94" t="s">
        <v>2</v>
      </c>
      <c r="R147" s="310">
        <f>+'3-Monthly Input'!I91</f>
        <v>0</v>
      </c>
      <c r="S147" s="41" t="e">
        <f t="shared" si="13"/>
        <v>#DIV/0!</v>
      </c>
      <c r="T147" s="11"/>
      <c r="U147" s="11"/>
      <c r="V147" s="11"/>
      <c r="W147" s="11"/>
      <c r="X147" s="11"/>
      <c r="Y147" s="11"/>
    </row>
    <row r="148" spans="1:25" s="13" customFormat="1" x14ac:dyDescent="0.25">
      <c r="A148" s="94" t="s">
        <v>3</v>
      </c>
      <c r="B148" s="96">
        <f t="shared" si="8"/>
        <v>0</v>
      </c>
      <c r="C148" s="41" t="e">
        <f t="shared" si="9"/>
        <v>#DIV/0!</v>
      </c>
      <c r="D148" s="11"/>
      <c r="E148" s="94" t="s">
        <v>3</v>
      </c>
      <c r="F148" s="309">
        <f>+'3-Monthly Input'!I38</f>
        <v>0</v>
      </c>
      <c r="G148" s="41" t="e">
        <f t="shared" si="10"/>
        <v>#DIV/0!</v>
      </c>
      <c r="H148" s="55"/>
      <c r="I148" s="94" t="s">
        <v>3</v>
      </c>
      <c r="J148" s="310">
        <f>+'3-Monthly Input'!I56</f>
        <v>0</v>
      </c>
      <c r="K148" s="41" t="e">
        <f t="shared" si="11"/>
        <v>#DIV/0!</v>
      </c>
      <c r="L148" s="11"/>
      <c r="M148" s="94" t="s">
        <v>3</v>
      </c>
      <c r="N148" s="310">
        <f>+'3-Monthly Input'!I74</f>
        <v>0</v>
      </c>
      <c r="O148" s="41" t="e">
        <f t="shared" si="12"/>
        <v>#DIV/0!</v>
      </c>
      <c r="P148" s="11"/>
      <c r="Q148" s="94" t="s">
        <v>3</v>
      </c>
      <c r="R148" s="310">
        <f>+'3-Monthly Input'!I92</f>
        <v>0</v>
      </c>
      <c r="S148" s="41" t="e">
        <f t="shared" si="13"/>
        <v>#DIV/0!</v>
      </c>
      <c r="T148" s="11"/>
      <c r="U148" s="11"/>
      <c r="V148" s="11"/>
      <c r="W148" s="11"/>
      <c r="X148" s="11"/>
      <c r="Y148" s="11"/>
    </row>
    <row r="149" spans="1:25" s="13" customFormat="1" x14ac:dyDescent="0.25">
      <c r="A149" s="94" t="s">
        <v>4</v>
      </c>
      <c r="B149" s="96">
        <f t="shared" si="8"/>
        <v>0</v>
      </c>
      <c r="C149" s="41" t="e">
        <f t="shared" si="9"/>
        <v>#DIV/0!</v>
      </c>
      <c r="D149" s="11"/>
      <c r="E149" s="94" t="s">
        <v>4</v>
      </c>
      <c r="F149" s="309">
        <f>+'3-Monthly Input'!I39</f>
        <v>0</v>
      </c>
      <c r="G149" s="41" t="e">
        <f t="shared" si="10"/>
        <v>#DIV/0!</v>
      </c>
      <c r="H149" s="55"/>
      <c r="I149" s="94" t="s">
        <v>4</v>
      </c>
      <c r="J149" s="310">
        <f>+'3-Monthly Input'!I57</f>
        <v>0</v>
      </c>
      <c r="K149" s="41" t="e">
        <f t="shared" si="11"/>
        <v>#DIV/0!</v>
      </c>
      <c r="L149" s="11"/>
      <c r="M149" s="94" t="s">
        <v>4</v>
      </c>
      <c r="N149" s="310">
        <f>+'3-Monthly Input'!I75</f>
        <v>0</v>
      </c>
      <c r="O149" s="41" t="e">
        <f t="shared" si="12"/>
        <v>#DIV/0!</v>
      </c>
      <c r="P149" s="11"/>
      <c r="Q149" s="94" t="s">
        <v>4</v>
      </c>
      <c r="R149" s="310">
        <f>+'3-Monthly Input'!I93</f>
        <v>0</v>
      </c>
      <c r="S149" s="41" t="e">
        <f t="shared" si="13"/>
        <v>#DIV/0!</v>
      </c>
      <c r="T149" s="11"/>
      <c r="U149" s="11"/>
      <c r="V149" s="11"/>
      <c r="W149" s="11"/>
      <c r="X149" s="11"/>
      <c r="Y149" s="11"/>
    </row>
    <row r="150" spans="1:25" s="13" customFormat="1" x14ac:dyDescent="0.25">
      <c r="A150" s="94" t="s">
        <v>5</v>
      </c>
      <c r="B150" s="96">
        <f t="shared" si="8"/>
        <v>0</v>
      </c>
      <c r="C150" s="41" t="e">
        <f t="shared" si="9"/>
        <v>#DIV/0!</v>
      </c>
      <c r="D150" s="11"/>
      <c r="E150" s="94" t="s">
        <v>5</v>
      </c>
      <c r="F150" s="309">
        <f>+'3-Monthly Input'!I40</f>
        <v>0</v>
      </c>
      <c r="G150" s="41" t="e">
        <f t="shared" si="10"/>
        <v>#DIV/0!</v>
      </c>
      <c r="H150" s="55"/>
      <c r="I150" s="94" t="s">
        <v>5</v>
      </c>
      <c r="J150" s="310">
        <f>+'3-Monthly Input'!I58</f>
        <v>0</v>
      </c>
      <c r="K150" s="41" t="e">
        <f t="shared" si="11"/>
        <v>#DIV/0!</v>
      </c>
      <c r="L150" s="11"/>
      <c r="M150" s="94" t="s">
        <v>5</v>
      </c>
      <c r="N150" s="310">
        <f>+'3-Monthly Input'!I76</f>
        <v>0</v>
      </c>
      <c r="O150" s="41" t="e">
        <f t="shared" si="12"/>
        <v>#DIV/0!</v>
      </c>
      <c r="P150" s="11"/>
      <c r="Q150" s="94" t="s">
        <v>5</v>
      </c>
      <c r="R150" s="310">
        <f>+'3-Monthly Input'!I94</f>
        <v>0</v>
      </c>
      <c r="S150" s="41" t="e">
        <f t="shared" si="13"/>
        <v>#DIV/0!</v>
      </c>
      <c r="T150" s="11"/>
      <c r="U150" s="11"/>
      <c r="V150" s="11"/>
      <c r="W150" s="11"/>
      <c r="X150" s="11"/>
      <c r="Y150" s="11"/>
    </row>
    <row r="151" spans="1:25" s="13" customFormat="1" x14ac:dyDescent="0.25">
      <c r="A151" s="94" t="s">
        <v>6</v>
      </c>
      <c r="B151" s="96">
        <f t="shared" si="8"/>
        <v>0</v>
      </c>
      <c r="C151" s="41" t="e">
        <f t="shared" si="9"/>
        <v>#DIV/0!</v>
      </c>
      <c r="D151" s="11"/>
      <c r="E151" s="94" t="s">
        <v>6</v>
      </c>
      <c r="F151" s="309">
        <f>+'3-Monthly Input'!I41</f>
        <v>0</v>
      </c>
      <c r="G151" s="41" t="e">
        <f t="shared" si="10"/>
        <v>#DIV/0!</v>
      </c>
      <c r="H151" s="55"/>
      <c r="I151" s="94" t="s">
        <v>6</v>
      </c>
      <c r="J151" s="310">
        <f>+'3-Monthly Input'!I59</f>
        <v>0</v>
      </c>
      <c r="K151" s="41" t="e">
        <f t="shared" si="11"/>
        <v>#DIV/0!</v>
      </c>
      <c r="L151" s="11"/>
      <c r="M151" s="94" t="s">
        <v>6</v>
      </c>
      <c r="N151" s="310">
        <f>+'3-Monthly Input'!I77</f>
        <v>0</v>
      </c>
      <c r="O151" s="41" t="e">
        <f t="shared" si="12"/>
        <v>#DIV/0!</v>
      </c>
      <c r="P151" s="11"/>
      <c r="Q151" s="94" t="s">
        <v>6</v>
      </c>
      <c r="R151" s="310">
        <f>+'3-Monthly Input'!I95</f>
        <v>0</v>
      </c>
      <c r="S151" s="41" t="e">
        <f t="shared" si="13"/>
        <v>#DIV/0!</v>
      </c>
      <c r="T151" s="11"/>
      <c r="U151" s="11"/>
      <c r="V151" s="11"/>
      <c r="W151" s="11"/>
      <c r="X151" s="11"/>
      <c r="Y151" s="11"/>
    </row>
    <row r="152" spans="1:25" s="13" customFormat="1" x14ac:dyDescent="0.25">
      <c r="A152" s="94" t="s">
        <v>7</v>
      </c>
      <c r="B152" s="96">
        <f t="shared" si="8"/>
        <v>0</v>
      </c>
      <c r="C152" s="41" t="e">
        <f t="shared" si="9"/>
        <v>#DIV/0!</v>
      </c>
      <c r="D152" s="11"/>
      <c r="E152" s="94" t="s">
        <v>7</v>
      </c>
      <c r="F152" s="309">
        <f>+'3-Monthly Input'!I42</f>
        <v>0</v>
      </c>
      <c r="G152" s="41" t="e">
        <f t="shared" si="10"/>
        <v>#DIV/0!</v>
      </c>
      <c r="H152" s="55"/>
      <c r="I152" s="94" t="s">
        <v>7</v>
      </c>
      <c r="J152" s="310">
        <f>+'3-Monthly Input'!I60</f>
        <v>0</v>
      </c>
      <c r="K152" s="41" t="e">
        <f t="shared" si="11"/>
        <v>#DIV/0!</v>
      </c>
      <c r="L152" s="11"/>
      <c r="M152" s="94" t="s">
        <v>7</v>
      </c>
      <c r="N152" s="310">
        <f>+'3-Monthly Input'!I78</f>
        <v>0</v>
      </c>
      <c r="O152" s="41" t="e">
        <f t="shared" si="12"/>
        <v>#DIV/0!</v>
      </c>
      <c r="P152" s="11"/>
      <c r="Q152" s="94" t="s">
        <v>7</v>
      </c>
      <c r="R152" s="310">
        <f>+'3-Monthly Input'!I96</f>
        <v>0</v>
      </c>
      <c r="S152" s="41" t="e">
        <f t="shared" si="13"/>
        <v>#DIV/0!</v>
      </c>
      <c r="T152" s="11"/>
      <c r="U152" s="11"/>
      <c r="V152" s="11"/>
      <c r="W152" s="11"/>
      <c r="X152" s="11"/>
      <c r="Y152" s="11"/>
    </row>
    <row r="153" spans="1:25" s="13" customFormat="1" x14ac:dyDescent="0.25">
      <c r="A153" s="94" t="s">
        <v>8</v>
      </c>
      <c r="B153" s="96">
        <f t="shared" si="8"/>
        <v>0</v>
      </c>
      <c r="C153" s="41" t="e">
        <f t="shared" si="9"/>
        <v>#DIV/0!</v>
      </c>
      <c r="D153" s="11"/>
      <c r="E153" s="94" t="s">
        <v>8</v>
      </c>
      <c r="F153" s="309">
        <f>+'3-Monthly Input'!I43</f>
        <v>0</v>
      </c>
      <c r="G153" s="41" t="e">
        <f t="shared" si="10"/>
        <v>#DIV/0!</v>
      </c>
      <c r="H153" s="55"/>
      <c r="I153" s="94" t="s">
        <v>8</v>
      </c>
      <c r="J153" s="310">
        <f>+'3-Monthly Input'!I61</f>
        <v>0</v>
      </c>
      <c r="K153" s="41" t="e">
        <f t="shared" si="11"/>
        <v>#DIV/0!</v>
      </c>
      <c r="L153" s="11"/>
      <c r="M153" s="94" t="s">
        <v>8</v>
      </c>
      <c r="N153" s="310">
        <f>+'3-Monthly Input'!I79</f>
        <v>0</v>
      </c>
      <c r="O153" s="41" t="e">
        <f t="shared" si="12"/>
        <v>#DIV/0!</v>
      </c>
      <c r="P153" s="11"/>
      <c r="Q153" s="94" t="s">
        <v>8</v>
      </c>
      <c r="R153" s="310">
        <f>+'3-Monthly Input'!I97</f>
        <v>0</v>
      </c>
      <c r="S153" s="41" t="e">
        <f t="shared" si="13"/>
        <v>#DIV/0!</v>
      </c>
      <c r="T153" s="11"/>
      <c r="U153" s="11"/>
      <c r="V153" s="11"/>
      <c r="W153" s="11"/>
      <c r="X153" s="11"/>
      <c r="Y153" s="11"/>
    </row>
    <row r="154" spans="1:25" s="13" customFormat="1" x14ac:dyDescent="0.25">
      <c r="A154" s="94" t="s">
        <v>9</v>
      </c>
      <c r="B154" s="96">
        <f t="shared" si="8"/>
        <v>0</v>
      </c>
      <c r="C154" s="41" t="e">
        <f t="shared" si="9"/>
        <v>#DIV/0!</v>
      </c>
      <c r="D154" s="11"/>
      <c r="E154" s="94" t="s">
        <v>9</v>
      </c>
      <c r="F154" s="309">
        <f>+'3-Monthly Input'!I44</f>
        <v>0</v>
      </c>
      <c r="G154" s="41" t="e">
        <f t="shared" si="10"/>
        <v>#DIV/0!</v>
      </c>
      <c r="H154" s="55"/>
      <c r="I154" s="94" t="s">
        <v>9</v>
      </c>
      <c r="J154" s="310">
        <f>+'3-Monthly Input'!I62</f>
        <v>0</v>
      </c>
      <c r="K154" s="41" t="e">
        <f t="shared" si="11"/>
        <v>#DIV/0!</v>
      </c>
      <c r="L154" s="11"/>
      <c r="M154" s="94" t="s">
        <v>9</v>
      </c>
      <c r="N154" s="310">
        <f>+'3-Monthly Input'!I80</f>
        <v>0</v>
      </c>
      <c r="O154" s="41" t="e">
        <f t="shared" si="12"/>
        <v>#DIV/0!</v>
      </c>
      <c r="P154" s="11"/>
      <c r="Q154" s="94" t="s">
        <v>9</v>
      </c>
      <c r="R154" s="310">
        <f>+'3-Monthly Input'!I98</f>
        <v>0</v>
      </c>
      <c r="S154" s="41" t="e">
        <f t="shared" si="13"/>
        <v>#DIV/0!</v>
      </c>
      <c r="T154" s="11"/>
      <c r="U154" s="11"/>
      <c r="V154" s="11"/>
      <c r="W154" s="11"/>
      <c r="X154" s="11"/>
      <c r="Y154" s="11"/>
    </row>
    <row r="155" spans="1:25" s="13" customFormat="1" x14ac:dyDescent="0.25">
      <c r="A155" s="94" t="s">
        <v>10</v>
      </c>
      <c r="B155" s="96">
        <f t="shared" si="8"/>
        <v>0</v>
      </c>
      <c r="C155" s="41" t="e">
        <f t="shared" si="9"/>
        <v>#DIV/0!</v>
      </c>
      <c r="D155" s="11"/>
      <c r="E155" s="94" t="s">
        <v>10</v>
      </c>
      <c r="F155" s="309">
        <f>+'3-Monthly Input'!I45</f>
        <v>0</v>
      </c>
      <c r="G155" s="41" t="e">
        <f t="shared" si="10"/>
        <v>#DIV/0!</v>
      </c>
      <c r="H155" s="55"/>
      <c r="I155" s="94" t="s">
        <v>10</v>
      </c>
      <c r="J155" s="310">
        <f>+'3-Monthly Input'!I63</f>
        <v>0</v>
      </c>
      <c r="K155" s="41" t="e">
        <f t="shared" si="11"/>
        <v>#DIV/0!</v>
      </c>
      <c r="L155" s="11"/>
      <c r="M155" s="94" t="s">
        <v>10</v>
      </c>
      <c r="N155" s="310">
        <f>+'3-Monthly Input'!I81</f>
        <v>0</v>
      </c>
      <c r="O155" s="41" t="e">
        <f t="shared" si="12"/>
        <v>#DIV/0!</v>
      </c>
      <c r="P155" s="11"/>
      <c r="Q155" s="94" t="s">
        <v>10</v>
      </c>
      <c r="R155" s="310">
        <f>+'3-Monthly Input'!I99</f>
        <v>0</v>
      </c>
      <c r="S155" s="41" t="e">
        <f t="shared" si="13"/>
        <v>#DIV/0!</v>
      </c>
      <c r="T155" s="11"/>
      <c r="U155" s="11"/>
      <c r="V155" s="11"/>
      <c r="W155" s="11"/>
      <c r="X155" s="11"/>
      <c r="Y155" s="11"/>
    </row>
    <row r="156" spans="1:25" s="13" customFormat="1" x14ac:dyDescent="0.25">
      <c r="A156" s="94" t="s">
        <v>11</v>
      </c>
      <c r="B156" s="96">
        <f t="shared" si="8"/>
        <v>0</v>
      </c>
      <c r="C156" s="41" t="e">
        <f t="shared" si="9"/>
        <v>#DIV/0!</v>
      </c>
      <c r="D156" s="11"/>
      <c r="E156" s="94" t="s">
        <v>11</v>
      </c>
      <c r="F156" s="309">
        <f>+'3-Monthly Input'!I46</f>
        <v>0</v>
      </c>
      <c r="G156" s="41" t="e">
        <f t="shared" si="10"/>
        <v>#DIV/0!</v>
      </c>
      <c r="H156" s="55"/>
      <c r="I156" s="94" t="s">
        <v>11</v>
      </c>
      <c r="J156" s="310">
        <f>+'3-Monthly Input'!I64</f>
        <v>0</v>
      </c>
      <c r="K156" s="41" t="e">
        <f t="shared" si="11"/>
        <v>#DIV/0!</v>
      </c>
      <c r="L156" s="11"/>
      <c r="M156" s="94" t="s">
        <v>11</v>
      </c>
      <c r="N156" s="310">
        <f>+'3-Monthly Input'!I82</f>
        <v>0</v>
      </c>
      <c r="O156" s="41" t="e">
        <f t="shared" si="12"/>
        <v>#DIV/0!</v>
      </c>
      <c r="P156" s="11"/>
      <c r="Q156" s="94" t="s">
        <v>11</v>
      </c>
      <c r="R156" s="310">
        <f>+'3-Monthly Input'!I100</f>
        <v>0</v>
      </c>
      <c r="S156" s="41" t="e">
        <f t="shared" si="13"/>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14">+C165+F146</f>
        <v>0</v>
      </c>
      <c r="D166" s="96">
        <f t="shared" ref="D166:D176" si="15">+D165+J146</f>
        <v>0</v>
      </c>
      <c r="E166" s="96">
        <f t="shared" ref="E166:E176" si="16">+E165+N146</f>
        <v>0</v>
      </c>
      <c r="F166" s="96">
        <f t="shared" ref="F166:F176" si="17">+F165+R146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14"/>
        <v>0</v>
      </c>
      <c r="D167" s="96">
        <f t="shared" si="15"/>
        <v>0</v>
      </c>
      <c r="E167" s="96">
        <f t="shared" si="16"/>
        <v>0</v>
      </c>
      <c r="F167" s="96">
        <f t="shared" si="17"/>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14"/>
        <v>0</v>
      </c>
      <c r="D168" s="96">
        <f t="shared" si="15"/>
        <v>0</v>
      </c>
      <c r="E168" s="96">
        <f t="shared" si="16"/>
        <v>0</v>
      </c>
      <c r="F168" s="96">
        <f t="shared" si="17"/>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14"/>
        <v>0</v>
      </c>
      <c r="D169" s="96">
        <f t="shared" si="15"/>
        <v>0</v>
      </c>
      <c r="E169" s="96">
        <f t="shared" si="16"/>
        <v>0</v>
      </c>
      <c r="F169" s="96">
        <f t="shared" si="17"/>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14"/>
        <v>0</v>
      </c>
      <c r="D170" s="96">
        <f t="shared" si="15"/>
        <v>0</v>
      </c>
      <c r="E170" s="96">
        <f t="shared" si="16"/>
        <v>0</v>
      </c>
      <c r="F170" s="96">
        <f t="shared" si="17"/>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14"/>
        <v>0</v>
      </c>
      <c r="D171" s="96">
        <f t="shared" si="15"/>
        <v>0</v>
      </c>
      <c r="E171" s="96">
        <f t="shared" si="16"/>
        <v>0</v>
      </c>
      <c r="F171" s="96">
        <f t="shared" si="17"/>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14"/>
        <v>0</v>
      </c>
      <c r="D172" s="96">
        <f t="shared" si="15"/>
        <v>0</v>
      </c>
      <c r="E172" s="96">
        <f t="shared" si="16"/>
        <v>0</v>
      </c>
      <c r="F172" s="96">
        <f t="shared" si="17"/>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14"/>
        <v>0</v>
      </c>
      <c r="D173" s="96">
        <f t="shared" si="15"/>
        <v>0</v>
      </c>
      <c r="E173" s="96">
        <f t="shared" si="16"/>
        <v>0</v>
      </c>
      <c r="F173" s="96">
        <f t="shared" si="17"/>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14"/>
        <v>0</v>
      </c>
      <c r="D174" s="96">
        <f t="shared" si="15"/>
        <v>0</v>
      </c>
      <c r="E174" s="96">
        <f t="shared" si="16"/>
        <v>0</v>
      </c>
      <c r="F174" s="96">
        <f t="shared" si="17"/>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14"/>
        <v>0</v>
      </c>
      <c r="D175" s="96">
        <f t="shared" si="15"/>
        <v>0</v>
      </c>
      <c r="E175" s="96">
        <f t="shared" si="16"/>
        <v>0</v>
      </c>
      <c r="F175" s="96">
        <f t="shared" si="17"/>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14"/>
        <v>0</v>
      </c>
      <c r="D176" s="96">
        <f t="shared" si="15"/>
        <v>0</v>
      </c>
      <c r="E176" s="96">
        <f t="shared" si="16"/>
        <v>0</v>
      </c>
      <c r="F176" s="96">
        <f t="shared" si="17"/>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MGRpbdNj/wmAJ6F7iHuaFYwJDnT4LXfc6W9noXaKnuZNpQM8oeZWYuvPv9VryuWHfWwyGSNURc+dFvwryUY1Cg==" saltValue="6ur/fEbnZzIZYoNQxrA7tA==" spinCount="100000" sheet="1" objects="1" scenarios="1" selectLockedCells="1"/>
  <mergeCells count="26">
    <mergeCell ref="A11:B11"/>
    <mergeCell ref="C11:F11"/>
    <mergeCell ref="G11:H11"/>
    <mergeCell ref="I11:J11"/>
    <mergeCell ref="K11:L11"/>
    <mergeCell ref="A4:J4"/>
    <mergeCell ref="A7:B7"/>
    <mergeCell ref="C7:G7"/>
    <mergeCell ref="G9:H9"/>
    <mergeCell ref="I9:J9"/>
    <mergeCell ref="W123:X123"/>
    <mergeCell ref="W131:X134"/>
    <mergeCell ref="M94:Q95"/>
    <mergeCell ref="M115:Q116"/>
    <mergeCell ref="M15:O15"/>
    <mergeCell ref="N75:O75"/>
    <mergeCell ref="P75:Q75"/>
    <mergeCell ref="P76:Q76"/>
    <mergeCell ref="B123:C123"/>
    <mergeCell ref="S123:S124"/>
    <mergeCell ref="E123:J123"/>
    <mergeCell ref="L123:Q123"/>
    <mergeCell ref="P14:Q14"/>
    <mergeCell ref="P15:Q15"/>
    <mergeCell ref="A75:F76"/>
    <mergeCell ref="N14:O14"/>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pageSetUpPr fitToPage="1"/>
  </sheetPr>
  <dimension ref="A1:AC177"/>
  <sheetViews>
    <sheetView zoomScale="74" zoomScaleNormal="74" workbookViewId="0">
      <selection activeCell="A4" sqref="A4:J4"/>
    </sheetView>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56.75" customHeight="1" x14ac:dyDescent="0.25">
      <c r="A4" s="592" t="s">
        <v>309</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29.25"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29.25"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29.25" customHeight="1" x14ac:dyDescent="0.25">
      <c r="A11" s="626" t="s">
        <v>271</v>
      </c>
      <c r="B11" s="627"/>
      <c r="C11" s="716" t="str">
        <f>IF('1-Budget Input'!C56:F56=0,"Not Used",'1-Budget Input'!C56:F56)</f>
        <v>Not Used</v>
      </c>
      <c r="D11" s="717"/>
      <c r="E11" s="717"/>
      <c r="F11" s="718"/>
      <c r="G11" s="626" t="s">
        <v>230</v>
      </c>
      <c r="H11" s="627"/>
      <c r="I11" s="719" t="str">
        <f>IF('1-Budget Input'!H56=0,"N/A",'1-Budget Input'!H56)</f>
        <v>N/A</v>
      </c>
      <c r="J11" s="720"/>
      <c r="K11" s="626" t="s">
        <v>253</v>
      </c>
      <c r="L11" s="627"/>
      <c r="M11" s="28" t="str">
        <f>IF('1-Budget Input'!J56=0,"N/A",'1-Budget Input'!J56)</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6">
        <f>+C9</f>
        <v>0</v>
      </c>
      <c r="B15" s="507" t="str">
        <f>IF(C137=0,"No New Data",VLOOKUP(B177,B165:G176,6,FALSE))</f>
        <v>No New Data</v>
      </c>
      <c r="C15" s="503"/>
      <c r="D15" s="503"/>
      <c r="E15" s="503"/>
      <c r="F15" s="503"/>
      <c r="G15" s="470"/>
      <c r="H15" s="470"/>
      <c r="I15" s="476" t="str">
        <f>+C11</f>
        <v>Not Used</v>
      </c>
      <c r="J15" s="470"/>
      <c r="K15" s="470"/>
      <c r="L15" s="470"/>
      <c r="M15" s="715" t="s">
        <v>180</v>
      </c>
      <c r="N15" s="715"/>
      <c r="O15" s="715"/>
      <c r="P15" s="713" t="str">
        <f>IF(C137=0,"N/A",ROUND(I11*VLOOKUP('Inc 1'!$B$14,'Exp 3'!E125:T136,16,FALSE),-1))</f>
        <v>N/A</v>
      </c>
      <c r="Q15" s="714"/>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508" t="s">
        <v>70</v>
      </c>
      <c r="N76" s="509"/>
      <c r="O76" s="509"/>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51</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9"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9"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9" x14ac:dyDescent="0.25">
      <c r="A115" s="66"/>
      <c r="B115" s="63"/>
      <c r="C115" s="43"/>
      <c r="D115" s="43"/>
      <c r="E115" s="22"/>
      <c r="F115" s="43"/>
      <c r="G115" s="43"/>
      <c r="H115" s="43"/>
      <c r="I115" s="43"/>
      <c r="J115" s="43"/>
      <c r="K115" s="43"/>
      <c r="L115" s="43"/>
      <c r="M115" s="732" t="s">
        <v>51</v>
      </c>
      <c r="N115" s="732"/>
      <c r="O115" s="732"/>
      <c r="P115" s="732"/>
      <c r="Q115" s="733"/>
      <c r="R115" s="2"/>
      <c r="S115" s="3"/>
      <c r="T115" s="3"/>
      <c r="U115" s="3"/>
      <c r="V115" s="2"/>
      <c r="W115" s="3"/>
      <c r="X115" s="3"/>
      <c r="Y115" s="3"/>
    </row>
    <row r="116" spans="1:29" x14ac:dyDescent="0.25">
      <c r="A116" s="68"/>
      <c r="B116" s="69"/>
      <c r="C116" s="70"/>
      <c r="D116" s="70"/>
      <c r="E116" s="71"/>
      <c r="F116" s="70"/>
      <c r="G116" s="70"/>
      <c r="H116" s="70"/>
      <c r="I116" s="70"/>
      <c r="J116" s="70"/>
      <c r="K116" s="70"/>
      <c r="L116" s="70"/>
      <c r="M116" s="734"/>
      <c r="N116" s="734"/>
      <c r="O116" s="734"/>
      <c r="P116" s="734"/>
      <c r="Q116" s="735"/>
      <c r="R116" s="2"/>
      <c r="S116" s="3"/>
      <c r="T116" s="3"/>
      <c r="U116" s="3"/>
      <c r="V116" s="2"/>
      <c r="W116" s="3"/>
      <c r="X116" s="3"/>
      <c r="Y116" s="3"/>
    </row>
    <row r="117" spans="1:29" ht="16.5" customHeight="1" x14ac:dyDescent="0.3">
      <c r="A117" s="15"/>
      <c r="B117" s="2"/>
      <c r="C117" s="3"/>
      <c r="D117" s="3"/>
      <c r="E117" s="4"/>
      <c r="F117" s="3"/>
      <c r="G117" s="3"/>
      <c r="H117" s="3"/>
      <c r="I117" s="3"/>
      <c r="J117" s="3"/>
      <c r="K117" s="3"/>
      <c r="L117" s="3"/>
      <c r="M117" s="3"/>
      <c r="N117" s="2"/>
      <c r="O117" s="3"/>
      <c r="P117" s="3"/>
      <c r="Q117" s="3"/>
      <c r="R117" s="2"/>
      <c r="S117" s="3"/>
      <c r="T117" s="3"/>
      <c r="U117" s="3"/>
      <c r="V117" s="2"/>
      <c r="W117" s="3"/>
      <c r="X117" s="3"/>
      <c r="Y117" s="3"/>
    </row>
    <row r="118" spans="1:29"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9"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9"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9"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9"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9" x14ac:dyDescent="0.25">
      <c r="A123" s="3"/>
      <c r="B123" s="611" t="s">
        <v>53</v>
      </c>
      <c r="C123" s="612"/>
      <c r="D123" s="3"/>
      <c r="E123" s="611" t="s">
        <v>15</v>
      </c>
      <c r="F123" s="624"/>
      <c r="G123" s="624"/>
      <c r="H123" s="624"/>
      <c r="I123" s="624"/>
      <c r="J123" s="612"/>
      <c r="K123" s="3"/>
      <c r="L123" s="611" t="s">
        <v>16</v>
      </c>
      <c r="M123" s="624"/>
      <c r="N123" s="624"/>
      <c r="O123" s="624"/>
      <c r="P123" s="624"/>
      <c r="Q123" s="612"/>
      <c r="R123" s="3"/>
      <c r="S123" s="703" t="s">
        <v>59</v>
      </c>
      <c r="T123" s="31"/>
      <c r="U123" s="31"/>
      <c r="V123" s="2"/>
      <c r="W123" s="611" t="s">
        <v>61</v>
      </c>
      <c r="X123" s="612"/>
      <c r="Y123" s="32"/>
      <c r="AA123" s="33"/>
      <c r="AB123" s="34"/>
      <c r="AC123" s="34"/>
    </row>
    <row r="124" spans="1:29" s="13" customFormat="1" ht="29.25" customHeight="1" x14ac:dyDescent="0.25">
      <c r="A124" s="11"/>
      <c r="B124" s="194">
        <f>+C9</f>
        <v>0</v>
      </c>
      <c r="C124" s="191" t="s">
        <v>52</v>
      </c>
      <c r="D124" s="11"/>
      <c r="E124" s="194">
        <f>+C9</f>
        <v>0</v>
      </c>
      <c r="F124" s="191" t="s">
        <v>40</v>
      </c>
      <c r="G124" s="191" t="s">
        <v>14</v>
      </c>
      <c r="H124" s="191" t="s">
        <v>174</v>
      </c>
      <c r="I124" s="35" t="s">
        <v>13</v>
      </c>
      <c r="J124" s="35" t="s">
        <v>268</v>
      </c>
      <c r="K124" s="11"/>
      <c r="L124" s="194">
        <f>+C9</f>
        <v>0</v>
      </c>
      <c r="M124" s="191" t="s">
        <v>40</v>
      </c>
      <c r="N124" s="191" t="s">
        <v>14</v>
      </c>
      <c r="O124" s="191" t="s">
        <v>174</v>
      </c>
      <c r="P124" s="35" t="s">
        <v>13</v>
      </c>
      <c r="Q124" s="35" t="s">
        <v>268</v>
      </c>
      <c r="R124" s="11"/>
      <c r="S124" s="704"/>
      <c r="T124" s="191" t="s">
        <v>174</v>
      </c>
      <c r="U124" s="35" t="s">
        <v>268</v>
      </c>
      <c r="V124" s="11"/>
      <c r="W124" s="193" t="s">
        <v>12</v>
      </c>
      <c r="X124" s="191" t="s">
        <v>60</v>
      </c>
      <c r="Y124" s="35" t="s">
        <v>268</v>
      </c>
      <c r="AA124" s="36"/>
      <c r="AB124" s="37"/>
      <c r="AC124" s="38"/>
    </row>
    <row r="125" spans="1:29" x14ac:dyDescent="0.25">
      <c r="A125" s="11"/>
      <c r="B125" s="94" t="s">
        <v>0</v>
      </c>
      <c r="C125" s="95" t="str">
        <f>IF(ISBLANK('3-Monthly Input'!J13),"",'3-Monthly Input'!J13)</f>
        <v/>
      </c>
      <c r="D125" s="11"/>
      <c r="E125" s="94" t="s">
        <v>149</v>
      </c>
      <c r="F125" s="96" t="e">
        <f t="shared" ref="F125:F134" si="0">IF(+C125="",NA(),C125)</f>
        <v>#N/A</v>
      </c>
      <c r="G125" s="41" t="e">
        <f>+G145</f>
        <v>#DIV/0!</v>
      </c>
      <c r="H125" s="41" t="e">
        <f>+G125</f>
        <v>#DIV/0!</v>
      </c>
      <c r="I125" s="93" t="e">
        <f>IF(C125="",NA(),ROUND(SUM(C$125:C125)/H125,-2))</f>
        <v>#N/A</v>
      </c>
      <c r="J125" s="41" t="e">
        <f>I125/'Total Expense'!N141</f>
        <v>#N/A</v>
      </c>
      <c r="K125" s="11"/>
      <c r="L125" s="94" t="s">
        <v>0</v>
      </c>
      <c r="M125" s="96" t="e">
        <f t="shared" ref="M125:M136" si="1">IF(C125="",NA(),C125)</f>
        <v>#N/A</v>
      </c>
      <c r="N125" s="41" t="e">
        <f>+C145</f>
        <v>#DIV/0!</v>
      </c>
      <c r="O125" s="41" t="e">
        <f>+N125</f>
        <v>#DIV/0!</v>
      </c>
      <c r="P125" s="93" t="e">
        <f>IF(C125="",NA(),ROUND(SUM(C$125:C125)/O125,-2))</f>
        <v>#N/A</v>
      </c>
      <c r="Q125" s="41" t="e">
        <f>+P125/'Total Expense'!N124</f>
        <v>#N/A</v>
      </c>
      <c r="R125" s="11"/>
      <c r="S125" s="93" t="e">
        <f t="shared" ref="S125:S136" si="2">AVERAGE(I125,P125)</f>
        <v>#N/A</v>
      </c>
      <c r="T125" s="41" t="e">
        <f>(H125+O125)/2</f>
        <v>#DIV/0!</v>
      </c>
      <c r="U125" s="41" t="e">
        <f>+S125/'Total Expense'!N107</f>
        <v>#N/A</v>
      </c>
      <c r="V125" s="12"/>
      <c r="W125" s="94">
        <f>+Q144</f>
        <v>-4</v>
      </c>
      <c r="X125" s="93">
        <f>+R157</f>
        <v>0</v>
      </c>
      <c r="Y125" s="41" t="e">
        <f>-X125/'Summary Table Report'!Q107</f>
        <v>#DIV/0!</v>
      </c>
      <c r="AA125" s="33"/>
      <c r="AB125" s="33"/>
      <c r="AC125" s="42"/>
    </row>
    <row r="126" spans="1:29" x14ac:dyDescent="0.25">
      <c r="A126" s="11"/>
      <c r="B126" s="94" t="s">
        <v>1</v>
      </c>
      <c r="C126" s="95" t="str">
        <f>IF(ISBLANK('3-Monthly Input'!J14),"",'3-Monthly Input'!J14)</f>
        <v/>
      </c>
      <c r="D126" s="11"/>
      <c r="E126" s="94" t="s">
        <v>150</v>
      </c>
      <c r="F126" s="96" t="e">
        <f t="shared" si="0"/>
        <v>#N/A</v>
      </c>
      <c r="G126" s="41" t="e">
        <f t="shared" ref="G126:G136" si="3">+G146</f>
        <v>#DIV/0!</v>
      </c>
      <c r="H126" s="41" t="e">
        <f>+G126+H125</f>
        <v>#DIV/0!</v>
      </c>
      <c r="I126" s="93" t="e">
        <f>IF(C126="",NA(),ROUND(SUM(C$125:C126)/H126,-2))</f>
        <v>#N/A</v>
      </c>
      <c r="J126" s="41" t="e">
        <f>I126/'Total Expense'!N142</f>
        <v>#N/A</v>
      </c>
      <c r="K126" s="11"/>
      <c r="L126" s="94" t="s">
        <v>1</v>
      </c>
      <c r="M126" s="96" t="e">
        <f t="shared" si="1"/>
        <v>#N/A</v>
      </c>
      <c r="N126" s="41" t="e">
        <f t="shared" ref="N126:N136" si="4">+C146</f>
        <v>#DIV/0!</v>
      </c>
      <c r="O126" s="41" t="e">
        <f>+N126+O125</f>
        <v>#DIV/0!</v>
      </c>
      <c r="P126" s="93" t="e">
        <f>IF(C126="",NA(),ROUND(SUM(C$125:C126)/O126,-2))</f>
        <v>#N/A</v>
      </c>
      <c r="Q126" s="41" t="e">
        <f>+P126/'Total Expense'!N125</f>
        <v>#N/A</v>
      </c>
      <c r="R126" s="11"/>
      <c r="S126" s="93" t="e">
        <f t="shared" si="2"/>
        <v>#N/A</v>
      </c>
      <c r="T126" s="41" t="e">
        <f t="shared" ref="T126:T136" si="5">(H126+O126)/2</f>
        <v>#DIV/0!</v>
      </c>
      <c r="U126" s="41" t="e">
        <f>+S126/'Total Expense'!N108</f>
        <v>#N/A</v>
      </c>
      <c r="V126" s="12"/>
      <c r="W126" s="94">
        <f>+M144</f>
        <v>-3</v>
      </c>
      <c r="X126" s="93">
        <f>+N157</f>
        <v>0</v>
      </c>
      <c r="Y126" s="41" t="e">
        <f>-X126/'Summary Table Report'!P107</f>
        <v>#DIV/0!</v>
      </c>
      <c r="AA126" s="33"/>
      <c r="AB126" s="33"/>
      <c r="AC126" s="42"/>
    </row>
    <row r="127" spans="1:29" x14ac:dyDescent="0.25">
      <c r="A127" s="11"/>
      <c r="B127" s="94" t="s">
        <v>2</v>
      </c>
      <c r="C127" s="95" t="str">
        <f>IF(ISBLANK('3-Monthly Input'!J15),"",'3-Monthly Input'!J15)</f>
        <v/>
      </c>
      <c r="D127" s="11"/>
      <c r="E127" s="94" t="s">
        <v>151</v>
      </c>
      <c r="F127" s="96" t="e">
        <f t="shared" si="0"/>
        <v>#N/A</v>
      </c>
      <c r="G127" s="41" t="e">
        <f t="shared" si="3"/>
        <v>#DIV/0!</v>
      </c>
      <c r="H127" s="41" t="e">
        <f t="shared" ref="H127:H136" si="6">+G127+H126</f>
        <v>#DIV/0!</v>
      </c>
      <c r="I127" s="93" t="e">
        <f>IF(C127="",NA(),ROUND(SUM(C$125:C127)/H127,-2))</f>
        <v>#N/A</v>
      </c>
      <c r="J127" s="41" t="e">
        <f>I127/'Total Expense'!N143</f>
        <v>#N/A</v>
      </c>
      <c r="K127" s="11"/>
      <c r="L127" s="94" t="s">
        <v>2</v>
      </c>
      <c r="M127" s="96" t="e">
        <f t="shared" si="1"/>
        <v>#N/A</v>
      </c>
      <c r="N127" s="41" t="e">
        <f t="shared" si="4"/>
        <v>#DIV/0!</v>
      </c>
      <c r="O127" s="41" t="e">
        <f t="shared" ref="O127:O136" si="7">+N127+O126</f>
        <v>#DIV/0!</v>
      </c>
      <c r="P127" s="93" t="e">
        <f>IF(C127="",NA(),ROUND(SUM(C$125:C127)/O127,-2))</f>
        <v>#N/A</v>
      </c>
      <c r="Q127" s="41" t="e">
        <f>+P127/'Total Expense'!N126</f>
        <v>#N/A</v>
      </c>
      <c r="R127" s="11"/>
      <c r="S127" s="93" t="e">
        <f t="shared" si="2"/>
        <v>#N/A</v>
      </c>
      <c r="T127" s="41" t="e">
        <f t="shared" si="5"/>
        <v>#DIV/0!</v>
      </c>
      <c r="U127" s="41" t="e">
        <f>+S127/'Total Expense'!N109</f>
        <v>#N/A</v>
      </c>
      <c r="V127" s="12"/>
      <c r="W127" s="94">
        <f>+I144</f>
        <v>-2</v>
      </c>
      <c r="X127" s="93">
        <f>+J157</f>
        <v>0</v>
      </c>
      <c r="Y127" s="41" t="e">
        <f>-X127/'Summary Table Report'!O107</f>
        <v>#DIV/0!</v>
      </c>
      <c r="AA127" s="33"/>
      <c r="AB127" s="33"/>
      <c r="AC127" s="42"/>
    </row>
    <row r="128" spans="1:29" x14ac:dyDescent="0.25">
      <c r="A128" s="11"/>
      <c r="B128" s="94" t="s">
        <v>3</v>
      </c>
      <c r="C128" s="95" t="str">
        <f>IF(ISBLANK('3-Monthly Input'!J16),"",'3-Monthly Input'!J16)</f>
        <v/>
      </c>
      <c r="D128" s="11"/>
      <c r="E128" s="94" t="s">
        <v>152</v>
      </c>
      <c r="F128" s="96" t="e">
        <f t="shared" si="0"/>
        <v>#N/A</v>
      </c>
      <c r="G128" s="41" t="e">
        <f t="shared" si="3"/>
        <v>#DIV/0!</v>
      </c>
      <c r="H128" s="41" t="e">
        <f t="shared" si="6"/>
        <v>#DIV/0!</v>
      </c>
      <c r="I128" s="93" t="e">
        <f>IF(C128="",NA(),ROUND(SUM(C$125:C128)/H128,-2))</f>
        <v>#N/A</v>
      </c>
      <c r="J128" s="41" t="e">
        <f>I128/'Total Expense'!N144</f>
        <v>#N/A</v>
      </c>
      <c r="K128" s="11"/>
      <c r="L128" s="94" t="s">
        <v>3</v>
      </c>
      <c r="M128" s="96" t="e">
        <f t="shared" si="1"/>
        <v>#N/A</v>
      </c>
      <c r="N128" s="41" t="e">
        <f t="shared" si="4"/>
        <v>#DIV/0!</v>
      </c>
      <c r="O128" s="41" t="e">
        <f t="shared" si="7"/>
        <v>#DIV/0!</v>
      </c>
      <c r="P128" s="93" t="e">
        <f>IF(C128="",NA(),ROUND(SUM(C$125:C128)/O128,-2))</f>
        <v>#N/A</v>
      </c>
      <c r="Q128" s="41" t="e">
        <f>+P128/'Total Expense'!N127</f>
        <v>#N/A</v>
      </c>
      <c r="R128" s="11"/>
      <c r="S128" s="93" t="e">
        <f t="shared" si="2"/>
        <v>#N/A</v>
      </c>
      <c r="T128" s="41" t="e">
        <f t="shared" si="5"/>
        <v>#DIV/0!</v>
      </c>
      <c r="U128" s="41" t="e">
        <f>+S128/'Total Expense'!N110</f>
        <v>#N/A</v>
      </c>
      <c r="V128" s="12"/>
      <c r="W128" s="94">
        <f>+E144</f>
        <v>-1</v>
      </c>
      <c r="X128" s="93">
        <f>+F157</f>
        <v>0</v>
      </c>
      <c r="Y128" s="41" t="e">
        <f>-X128/'Summary Table Report'!L107</f>
        <v>#DIV/0!</v>
      </c>
      <c r="AA128" s="33"/>
      <c r="AB128" s="33"/>
      <c r="AC128" s="42"/>
    </row>
    <row r="129" spans="1:29" x14ac:dyDescent="0.25">
      <c r="A129" s="11"/>
      <c r="B129" s="94" t="s">
        <v>4</v>
      </c>
      <c r="C129" s="95" t="str">
        <f>IF(ISBLANK('3-Monthly Input'!J17),"",'3-Monthly Input'!J17)</f>
        <v/>
      </c>
      <c r="D129" s="11"/>
      <c r="E129" s="94" t="s">
        <v>4</v>
      </c>
      <c r="F129" s="96" t="e">
        <f t="shared" si="0"/>
        <v>#N/A</v>
      </c>
      <c r="G129" s="41" t="e">
        <f t="shared" si="3"/>
        <v>#DIV/0!</v>
      </c>
      <c r="H129" s="41" t="e">
        <f t="shared" si="6"/>
        <v>#DIV/0!</v>
      </c>
      <c r="I129" s="93" t="e">
        <f>IF(C129="",NA(),ROUND(SUM(C$125:C129)/H129,-2))</f>
        <v>#N/A</v>
      </c>
      <c r="J129" s="41" t="e">
        <f>I129/'Total Expense'!N145</f>
        <v>#N/A</v>
      </c>
      <c r="K129" s="11"/>
      <c r="L129" s="94" t="s">
        <v>4</v>
      </c>
      <c r="M129" s="96" t="e">
        <f t="shared" si="1"/>
        <v>#N/A</v>
      </c>
      <c r="N129" s="41" t="e">
        <f t="shared" si="4"/>
        <v>#DIV/0!</v>
      </c>
      <c r="O129" s="41" t="e">
        <f t="shared" si="7"/>
        <v>#DIV/0!</v>
      </c>
      <c r="P129" s="93" t="e">
        <f>IF(C129="",NA(),ROUND(SUM(C$125:C129)/O129,-2))</f>
        <v>#N/A</v>
      </c>
      <c r="Q129" s="41" t="e">
        <f>+P129/'Total Expense'!N128</f>
        <v>#N/A</v>
      </c>
      <c r="R129" s="11"/>
      <c r="S129" s="93" t="e">
        <f t="shared" si="2"/>
        <v>#N/A</v>
      </c>
      <c r="T129" s="41" t="e">
        <f t="shared" si="5"/>
        <v>#DIV/0!</v>
      </c>
      <c r="U129" s="41" t="e">
        <f>+S129/'Total Expense'!N111</f>
        <v>#N/A</v>
      </c>
      <c r="V129" s="106" t="s">
        <v>20</v>
      </c>
      <c r="W129" s="94">
        <f>+C9</f>
        <v>0</v>
      </c>
      <c r="X129" s="93" t="e">
        <f>+S137</f>
        <v>#N/A</v>
      </c>
      <c r="Y129" s="41" t="e">
        <f>+U137</f>
        <v>#N/A</v>
      </c>
      <c r="AA129" s="33"/>
      <c r="AB129" s="34"/>
      <c r="AC129" s="34"/>
    </row>
    <row r="130" spans="1:29" x14ac:dyDescent="0.25">
      <c r="A130" s="98"/>
      <c r="B130" s="39" t="s">
        <v>5</v>
      </c>
      <c r="C130" s="95" t="str">
        <f>IF(ISBLANK('3-Monthly Input'!J18),"",'3-Monthly Input'!J18)</f>
        <v/>
      </c>
      <c r="D130" s="98"/>
      <c r="E130" s="94" t="s">
        <v>153</v>
      </c>
      <c r="F130" s="100" t="e">
        <f t="shared" si="0"/>
        <v>#N/A</v>
      </c>
      <c r="G130" s="40" t="e">
        <f t="shared" si="3"/>
        <v>#DIV/0!</v>
      </c>
      <c r="H130" s="41" t="e">
        <f t="shared" si="6"/>
        <v>#DIV/0!</v>
      </c>
      <c r="I130" s="93" t="e">
        <f>IF(C130="",NA(),ROUND(SUM(C$125:C130)/H130,-2))</f>
        <v>#N/A</v>
      </c>
      <c r="J130" s="41" t="e">
        <f>I130/'Total Expense'!N146</f>
        <v>#N/A</v>
      </c>
      <c r="K130" s="98"/>
      <c r="L130" s="39" t="s">
        <v>5</v>
      </c>
      <c r="M130" s="96" t="e">
        <f t="shared" si="1"/>
        <v>#N/A</v>
      </c>
      <c r="N130" s="40" t="e">
        <f t="shared" si="4"/>
        <v>#DIV/0!</v>
      </c>
      <c r="O130" s="41" t="e">
        <f t="shared" si="7"/>
        <v>#DIV/0!</v>
      </c>
      <c r="P130" s="93" t="e">
        <f>IF(C130="",NA(),ROUND(SUM(C$125:C130)/O130,-2))</f>
        <v>#N/A</v>
      </c>
      <c r="Q130" s="41" t="e">
        <f>+P130/'Total Expense'!N129</f>
        <v>#N/A</v>
      </c>
      <c r="R130" s="98"/>
      <c r="S130" s="93" t="e">
        <f t="shared" si="2"/>
        <v>#N/A</v>
      </c>
      <c r="T130" s="41" t="e">
        <f t="shared" si="5"/>
        <v>#DIV/0!</v>
      </c>
      <c r="U130" s="41" t="e">
        <f>+S130/'Total Expense'!N112</f>
        <v>#N/A</v>
      </c>
      <c r="V130" s="2"/>
      <c r="W130" s="3"/>
      <c r="X130" s="3"/>
      <c r="Y130" s="43"/>
      <c r="AA130" s="33"/>
      <c r="AB130" s="34"/>
      <c r="AC130" s="34"/>
    </row>
    <row r="131" spans="1:29" ht="15" customHeight="1" x14ac:dyDescent="0.25">
      <c r="A131" s="98"/>
      <c r="B131" s="39" t="s">
        <v>6</v>
      </c>
      <c r="C131" s="95" t="str">
        <f>IF(ISBLANK('3-Monthly Input'!J19),"",'3-Monthly Input'!J19)</f>
        <v/>
      </c>
      <c r="D131" s="98"/>
      <c r="E131" s="94" t="s">
        <v>154</v>
      </c>
      <c r="F131" s="100" t="e">
        <f t="shared" si="0"/>
        <v>#N/A</v>
      </c>
      <c r="G131" s="40" t="e">
        <f t="shared" si="3"/>
        <v>#DIV/0!</v>
      </c>
      <c r="H131" s="41" t="e">
        <f t="shared" si="6"/>
        <v>#DIV/0!</v>
      </c>
      <c r="I131" s="93" t="e">
        <f>IF(C131="",NA(),ROUND(SUM(C$125:C131)/H131,-2))</f>
        <v>#N/A</v>
      </c>
      <c r="J131" s="41" t="e">
        <f>I131/'Total Expense'!N147</f>
        <v>#N/A</v>
      </c>
      <c r="K131" s="98"/>
      <c r="L131" s="39" t="s">
        <v>6</v>
      </c>
      <c r="M131" s="96" t="e">
        <f t="shared" si="1"/>
        <v>#N/A</v>
      </c>
      <c r="N131" s="40" t="e">
        <f t="shared" si="4"/>
        <v>#DIV/0!</v>
      </c>
      <c r="O131" s="41" t="e">
        <f t="shared" si="7"/>
        <v>#DIV/0!</v>
      </c>
      <c r="P131" s="93" t="e">
        <f>IF(C131="",NA(),ROUND(SUM(C$125:C131)/O131,-2))</f>
        <v>#N/A</v>
      </c>
      <c r="Q131" s="41" t="e">
        <f>+P131/'Total Expense'!N130</f>
        <v>#N/A</v>
      </c>
      <c r="R131" s="98"/>
      <c r="S131" s="93" t="e">
        <f t="shared" si="2"/>
        <v>#N/A</v>
      </c>
      <c r="T131" s="41" t="e">
        <f t="shared" si="5"/>
        <v>#DIV/0!</v>
      </c>
      <c r="U131" s="41" t="e">
        <f>+S131/'Total Expense'!N113</f>
        <v>#N/A</v>
      </c>
      <c r="V131" s="2"/>
      <c r="W131" s="694" t="s">
        <v>49</v>
      </c>
      <c r="X131" s="694"/>
      <c r="Y131" s="3"/>
      <c r="AA131" s="33"/>
      <c r="AB131" s="34"/>
      <c r="AC131" s="34"/>
    </row>
    <row r="132" spans="1:29" x14ac:dyDescent="0.25">
      <c r="A132" s="98"/>
      <c r="B132" s="39" t="s">
        <v>7</v>
      </c>
      <c r="C132" s="95" t="str">
        <f>IF(ISBLANK('3-Monthly Input'!J20),"",'3-Monthly Input'!J20)</f>
        <v/>
      </c>
      <c r="D132" s="98"/>
      <c r="E132" s="94" t="s">
        <v>155</v>
      </c>
      <c r="F132" s="100" t="e">
        <f t="shared" si="0"/>
        <v>#N/A</v>
      </c>
      <c r="G132" s="40" t="e">
        <f t="shared" si="3"/>
        <v>#DIV/0!</v>
      </c>
      <c r="H132" s="41" t="e">
        <f t="shared" si="6"/>
        <v>#DIV/0!</v>
      </c>
      <c r="I132" s="93" t="e">
        <f>IF(C132="",NA(),ROUND(SUM(C$125:C132)/H132,-2))</f>
        <v>#N/A</v>
      </c>
      <c r="J132" s="41" t="e">
        <f>I132/'Total Expense'!N148</f>
        <v>#N/A</v>
      </c>
      <c r="K132" s="98"/>
      <c r="L132" s="39" t="s">
        <v>7</v>
      </c>
      <c r="M132" s="96" t="e">
        <f t="shared" si="1"/>
        <v>#N/A</v>
      </c>
      <c r="N132" s="40" t="e">
        <f t="shared" si="4"/>
        <v>#DIV/0!</v>
      </c>
      <c r="O132" s="41" t="e">
        <f t="shared" si="7"/>
        <v>#DIV/0!</v>
      </c>
      <c r="P132" s="93" t="e">
        <f>IF(C132="",NA(),ROUND(SUM(C$125:C132)/O132,-2))</f>
        <v>#N/A</v>
      </c>
      <c r="Q132" s="41" t="e">
        <f>+P132/'Total Expense'!N131</f>
        <v>#N/A</v>
      </c>
      <c r="R132" s="98"/>
      <c r="S132" s="93" t="e">
        <f t="shared" si="2"/>
        <v>#N/A</v>
      </c>
      <c r="T132" s="41" t="e">
        <f t="shared" si="5"/>
        <v>#DIV/0!</v>
      </c>
      <c r="U132" s="41" t="e">
        <f>+S132/'Total Expense'!N114</f>
        <v>#N/A</v>
      </c>
      <c r="V132" s="2"/>
      <c r="W132" s="694"/>
      <c r="X132" s="694"/>
      <c r="Y132" s="43"/>
      <c r="AA132" s="33"/>
      <c r="AB132" s="34"/>
      <c r="AC132" s="34"/>
    </row>
    <row r="133" spans="1:29" ht="15" customHeight="1" x14ac:dyDescent="0.25">
      <c r="A133" s="98"/>
      <c r="B133" s="39" t="s">
        <v>8</v>
      </c>
      <c r="C133" s="95" t="str">
        <f>IF(ISBLANK('3-Monthly Input'!J21),"",'3-Monthly Input'!J21)</f>
        <v/>
      </c>
      <c r="D133" s="98"/>
      <c r="E133" s="94" t="s">
        <v>156</v>
      </c>
      <c r="F133" s="100" t="e">
        <f t="shared" si="0"/>
        <v>#N/A</v>
      </c>
      <c r="G133" s="40" t="e">
        <f t="shared" si="3"/>
        <v>#DIV/0!</v>
      </c>
      <c r="H133" s="41" t="e">
        <f t="shared" si="6"/>
        <v>#DIV/0!</v>
      </c>
      <c r="I133" s="93" t="e">
        <f>IF(C133="",NA(),ROUND(SUM(C$125:C133)/H133,-2))</f>
        <v>#N/A</v>
      </c>
      <c r="J133" s="41" t="e">
        <f>I133/'Total Expense'!N149</f>
        <v>#N/A</v>
      </c>
      <c r="K133" s="98"/>
      <c r="L133" s="39" t="s">
        <v>8</v>
      </c>
      <c r="M133" s="96" t="e">
        <f t="shared" si="1"/>
        <v>#N/A</v>
      </c>
      <c r="N133" s="40" t="e">
        <f t="shared" si="4"/>
        <v>#DIV/0!</v>
      </c>
      <c r="O133" s="41" t="e">
        <f t="shared" si="7"/>
        <v>#DIV/0!</v>
      </c>
      <c r="P133" s="93" t="e">
        <f>IF(C133="",NA(),ROUND(SUM(C$125:C133)/O133,-2))</f>
        <v>#N/A</v>
      </c>
      <c r="Q133" s="41" t="e">
        <f>+P133/'Total Expense'!N132</f>
        <v>#N/A</v>
      </c>
      <c r="R133" s="98"/>
      <c r="S133" s="93" t="e">
        <f t="shared" si="2"/>
        <v>#N/A</v>
      </c>
      <c r="T133" s="41" t="e">
        <f t="shared" si="5"/>
        <v>#DIV/0!</v>
      </c>
      <c r="U133" s="41" t="e">
        <f>+S133/'Total Expense'!N115</f>
        <v>#N/A</v>
      </c>
      <c r="V133" s="2"/>
      <c r="W133" s="694"/>
      <c r="X133" s="694"/>
      <c r="Y133" s="43"/>
      <c r="AA133" s="33"/>
      <c r="AB133" s="34"/>
      <c r="AC133" s="34"/>
    </row>
    <row r="134" spans="1:29" x14ac:dyDescent="0.25">
      <c r="A134" s="98"/>
      <c r="B134" s="39" t="s">
        <v>9</v>
      </c>
      <c r="C134" s="95" t="str">
        <f>IF(ISBLANK('3-Monthly Input'!J22),"",'3-Monthly Input'!J22)</f>
        <v/>
      </c>
      <c r="D134" s="98"/>
      <c r="E134" s="94" t="s">
        <v>157</v>
      </c>
      <c r="F134" s="100" t="e">
        <f t="shared" si="0"/>
        <v>#N/A</v>
      </c>
      <c r="G134" s="40" t="e">
        <f t="shared" si="3"/>
        <v>#DIV/0!</v>
      </c>
      <c r="H134" s="41" t="e">
        <f t="shared" si="6"/>
        <v>#DIV/0!</v>
      </c>
      <c r="I134" s="93" t="e">
        <f>IF(C134="",NA(),ROUND(SUM(C$125:C134)/H134,-2))</f>
        <v>#N/A</v>
      </c>
      <c r="J134" s="41" t="e">
        <f>I134/'Total Expense'!N150</f>
        <v>#N/A</v>
      </c>
      <c r="K134" s="98"/>
      <c r="L134" s="39" t="s">
        <v>9</v>
      </c>
      <c r="M134" s="96" t="e">
        <f t="shared" si="1"/>
        <v>#N/A</v>
      </c>
      <c r="N134" s="40" t="e">
        <f t="shared" si="4"/>
        <v>#DIV/0!</v>
      </c>
      <c r="O134" s="41" t="e">
        <f t="shared" si="7"/>
        <v>#DIV/0!</v>
      </c>
      <c r="P134" s="93" t="e">
        <f>IF(C134="",NA(),ROUND(SUM(C$125:C134)/O134,-2))</f>
        <v>#N/A</v>
      </c>
      <c r="Q134" s="41" t="e">
        <f>+P134/'Total Expense'!N133</f>
        <v>#N/A</v>
      </c>
      <c r="R134" s="98"/>
      <c r="S134" s="93" t="e">
        <f t="shared" si="2"/>
        <v>#N/A</v>
      </c>
      <c r="T134" s="41" t="e">
        <f t="shared" si="5"/>
        <v>#DIV/0!</v>
      </c>
      <c r="U134" s="41" t="e">
        <f>+S134/'Total Expense'!N116</f>
        <v>#N/A</v>
      </c>
      <c r="V134" s="2"/>
      <c r="W134" s="694"/>
      <c r="X134" s="694"/>
      <c r="Y134" s="43"/>
      <c r="AA134" s="33"/>
      <c r="AB134" s="34"/>
      <c r="AC134" s="34"/>
    </row>
    <row r="135" spans="1:29" x14ac:dyDescent="0.25">
      <c r="A135" s="98"/>
      <c r="B135" s="39" t="s">
        <v>10</v>
      </c>
      <c r="C135" s="95" t="str">
        <f>IF(ISBLANK('3-Monthly Input'!J23),"",'3-Monthly Input'!J23)</f>
        <v/>
      </c>
      <c r="D135" s="98"/>
      <c r="E135" s="94" t="s">
        <v>158</v>
      </c>
      <c r="F135" s="100" t="e">
        <f>IF(+C135="",NA(),C135)</f>
        <v>#N/A</v>
      </c>
      <c r="G135" s="40" t="e">
        <f t="shared" si="3"/>
        <v>#DIV/0!</v>
      </c>
      <c r="H135" s="41" t="e">
        <f t="shared" si="6"/>
        <v>#DIV/0!</v>
      </c>
      <c r="I135" s="93" t="e">
        <f>IF(C135="",NA(),ROUND(SUM(C$125:C135)/H135,-2))</f>
        <v>#N/A</v>
      </c>
      <c r="J135" s="41" t="e">
        <f>I135/'Total Expense'!N151</f>
        <v>#N/A</v>
      </c>
      <c r="K135" s="98"/>
      <c r="L135" s="39" t="s">
        <v>10</v>
      </c>
      <c r="M135" s="96" t="e">
        <f t="shared" si="1"/>
        <v>#N/A</v>
      </c>
      <c r="N135" s="40" t="e">
        <f t="shared" si="4"/>
        <v>#DIV/0!</v>
      </c>
      <c r="O135" s="41" t="e">
        <f t="shared" si="7"/>
        <v>#DIV/0!</v>
      </c>
      <c r="P135" s="93" t="e">
        <f>IF(C135="",NA(),ROUND(SUM(C$125:C135)/O135,-2))</f>
        <v>#N/A</v>
      </c>
      <c r="Q135" s="41" t="e">
        <f>+P135/'Total Expense'!N134</f>
        <v>#N/A</v>
      </c>
      <c r="R135" s="98"/>
      <c r="S135" s="93" t="e">
        <f t="shared" si="2"/>
        <v>#N/A</v>
      </c>
      <c r="T135" s="41" t="e">
        <f t="shared" si="5"/>
        <v>#DIV/0!</v>
      </c>
      <c r="U135" s="41" t="e">
        <f>+S135/'Total Expense'!N117</f>
        <v>#N/A</v>
      </c>
      <c r="V135" s="2"/>
      <c r="W135" s="44"/>
      <c r="X135" s="44"/>
      <c r="Y135" s="43"/>
      <c r="AA135" s="33"/>
      <c r="AB135" s="34"/>
      <c r="AC135" s="34"/>
    </row>
    <row r="136" spans="1:29" x14ac:dyDescent="0.25">
      <c r="A136" s="98"/>
      <c r="B136" s="39" t="s">
        <v>11</v>
      </c>
      <c r="C136" s="95" t="str">
        <f>IF(ISBLANK('3-Monthly Input'!J24),"",'3-Monthly Input'!J24)</f>
        <v/>
      </c>
      <c r="D136" s="98"/>
      <c r="E136" s="94" t="s">
        <v>159</v>
      </c>
      <c r="F136" s="100" t="e">
        <f>IF(+C136="",NA(),C136)</f>
        <v>#N/A</v>
      </c>
      <c r="G136" s="40" t="e">
        <f t="shared" si="3"/>
        <v>#DIV/0!</v>
      </c>
      <c r="H136" s="41" t="e">
        <f t="shared" si="6"/>
        <v>#DIV/0!</v>
      </c>
      <c r="I136" s="93" t="e">
        <f>IF(C136="",NA(),ROUND(SUM(C$125:C136)/H136,-2))</f>
        <v>#N/A</v>
      </c>
      <c r="J136" s="41" t="e">
        <f>I136/'Total Expense'!N152</f>
        <v>#N/A</v>
      </c>
      <c r="K136" s="98"/>
      <c r="L136" s="39" t="s">
        <v>11</v>
      </c>
      <c r="M136" s="96" t="e">
        <f t="shared" si="1"/>
        <v>#N/A</v>
      </c>
      <c r="N136" s="40" t="e">
        <f t="shared" si="4"/>
        <v>#DIV/0!</v>
      </c>
      <c r="O136" s="41" t="e">
        <f t="shared" si="7"/>
        <v>#DIV/0!</v>
      </c>
      <c r="P136" s="93" t="e">
        <f>IF(C136="",NA(),ROUND(SUM(C$125:C136)/O136,-2))</f>
        <v>#N/A</v>
      </c>
      <c r="Q136" s="41" t="e">
        <f>+P136/'Total Expense'!N135</f>
        <v>#N/A</v>
      </c>
      <c r="R136" s="98"/>
      <c r="S136" s="93" t="e">
        <f t="shared" si="2"/>
        <v>#N/A</v>
      </c>
      <c r="T136" s="41" t="e">
        <f t="shared" si="5"/>
        <v>#DIV/0!</v>
      </c>
      <c r="U136" s="41" t="e">
        <f>+S136/'Total Expense'!N118</f>
        <v>#N/A</v>
      </c>
      <c r="V136" s="2"/>
      <c r="W136" s="3"/>
      <c r="X136" s="3"/>
      <c r="Y136" s="43"/>
      <c r="AA136" s="33"/>
      <c r="AB136" s="34"/>
      <c r="AC136" s="34"/>
    </row>
    <row r="137" spans="1:29" x14ac:dyDescent="0.25">
      <c r="A137" s="3"/>
      <c r="B137" s="45" t="s">
        <v>19</v>
      </c>
      <c r="C137" s="17">
        <f>SUM(C125:C136)</f>
        <v>0</v>
      </c>
      <c r="D137" s="3"/>
      <c r="F137" s="192" t="s">
        <v>50</v>
      </c>
      <c r="G137" s="47" t="e">
        <f>SUM(G125:G136)</f>
        <v>#DIV/0!</v>
      </c>
      <c r="H137" s="47"/>
      <c r="I137" s="48" t="e">
        <f>LOOKUP(9.99E+307,I125:I136)</f>
        <v>#N/A</v>
      </c>
      <c r="J137" s="49" t="e">
        <f>LOOKUP(9.99E+307,J125:J136)</f>
        <v>#N/A</v>
      </c>
      <c r="K137" s="3"/>
      <c r="L137" s="46"/>
      <c r="M137" s="192" t="s">
        <v>50</v>
      </c>
      <c r="N137" s="47" t="e">
        <f>SUM(N125:N136)</f>
        <v>#DIV/0!</v>
      </c>
      <c r="O137" s="47"/>
      <c r="P137" s="17" t="e">
        <f>LOOKUP(9.99E+307,P125:P136)</f>
        <v>#N/A</v>
      </c>
      <c r="Q137" s="49" t="e">
        <f>LOOKUP(9.99E+307,Q125:Q136)</f>
        <v>#N/A</v>
      </c>
      <c r="R137" s="3"/>
      <c r="S137" s="17" t="e">
        <f>LOOKUP(9.99E+307,S125:S136)</f>
        <v>#N/A</v>
      </c>
      <c r="T137" s="17"/>
      <c r="U137" s="49" t="e">
        <f>LOOKUP(9.99E+307,U125:U136)</f>
        <v>#N/A</v>
      </c>
      <c r="V137" s="2"/>
      <c r="W137" s="3"/>
      <c r="X137" s="3"/>
      <c r="Y137" s="3"/>
      <c r="AA137" s="29"/>
    </row>
    <row r="138" spans="1:29" x14ac:dyDescent="0.25">
      <c r="A138" s="3"/>
      <c r="B138" s="2"/>
      <c r="D138" s="50"/>
      <c r="E138" s="51"/>
      <c r="F138" s="3"/>
      <c r="G138" s="3"/>
      <c r="H138" s="3"/>
      <c r="I138" s="3"/>
      <c r="J138" s="3"/>
      <c r="K138" s="3"/>
      <c r="L138" s="3"/>
      <c r="M138" s="3"/>
      <c r="N138" s="3"/>
      <c r="O138" s="3"/>
      <c r="P138" s="3"/>
      <c r="Q138" s="2"/>
      <c r="R138" s="3"/>
      <c r="S138" s="3"/>
      <c r="T138" s="3"/>
      <c r="U138" s="3"/>
      <c r="V138" s="2"/>
      <c r="W138" s="3"/>
      <c r="X138" s="3"/>
      <c r="Y138" s="3"/>
    </row>
    <row r="139" spans="1:29"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9"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9"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9"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9"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9"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8">+F145+J145+N145+R145</f>
        <v>0</v>
      </c>
      <c r="C145" s="41" t="e">
        <f t="shared" ref="C145:C156" si="9">+B145/B$157</f>
        <v>#DIV/0!</v>
      </c>
      <c r="D145" s="11"/>
      <c r="E145" s="94" t="s">
        <v>0</v>
      </c>
      <c r="F145" s="309">
        <f>+'3-Monthly Input'!J35</f>
        <v>0</v>
      </c>
      <c r="G145" s="41" t="e">
        <f t="shared" ref="G145:G156" si="10">+F145/F$157</f>
        <v>#DIV/0!</v>
      </c>
      <c r="H145" s="55"/>
      <c r="I145" s="94" t="s">
        <v>0</v>
      </c>
      <c r="J145" s="310">
        <f>+'3-Monthly Input'!J53</f>
        <v>0</v>
      </c>
      <c r="K145" s="41" t="e">
        <f t="shared" ref="K145:K156" si="11">+J145/J$157</f>
        <v>#DIV/0!</v>
      </c>
      <c r="L145" s="11"/>
      <c r="M145" s="94" t="s">
        <v>0</v>
      </c>
      <c r="N145" s="310">
        <f>+'3-Monthly Input'!J71</f>
        <v>0</v>
      </c>
      <c r="O145" s="41" t="e">
        <f t="shared" ref="O145:O156" si="12">+N145/N$157</f>
        <v>#DIV/0!</v>
      </c>
      <c r="P145" s="11"/>
      <c r="Q145" s="94" t="s">
        <v>0</v>
      </c>
      <c r="R145" s="310">
        <f>+'3-Monthly Input'!J89</f>
        <v>0</v>
      </c>
      <c r="S145" s="41" t="e">
        <f t="shared" ref="S145:S156" si="13">+R145/R$157</f>
        <v>#DIV/0!</v>
      </c>
      <c r="T145" s="11"/>
      <c r="U145" s="11"/>
      <c r="V145" s="11"/>
      <c r="W145" s="11"/>
      <c r="X145" s="11"/>
      <c r="Y145" s="11"/>
    </row>
    <row r="146" spans="1:25" s="13" customFormat="1" x14ac:dyDescent="0.25">
      <c r="A146" s="94" t="s">
        <v>1</v>
      </c>
      <c r="B146" s="96">
        <f t="shared" si="8"/>
        <v>0</v>
      </c>
      <c r="C146" s="41" t="e">
        <f t="shared" si="9"/>
        <v>#DIV/0!</v>
      </c>
      <c r="D146" s="11"/>
      <c r="E146" s="94" t="s">
        <v>1</v>
      </c>
      <c r="F146" s="309">
        <f>+'3-Monthly Input'!J36</f>
        <v>0</v>
      </c>
      <c r="G146" s="41" t="e">
        <f t="shared" si="10"/>
        <v>#DIV/0!</v>
      </c>
      <c r="H146" s="55"/>
      <c r="I146" s="94" t="s">
        <v>1</v>
      </c>
      <c r="J146" s="310">
        <f>+'3-Monthly Input'!J54</f>
        <v>0</v>
      </c>
      <c r="K146" s="41" t="e">
        <f t="shared" si="11"/>
        <v>#DIV/0!</v>
      </c>
      <c r="L146" s="11"/>
      <c r="M146" s="94" t="s">
        <v>1</v>
      </c>
      <c r="N146" s="310">
        <f>+'3-Monthly Input'!J72</f>
        <v>0</v>
      </c>
      <c r="O146" s="41" t="e">
        <f t="shared" si="12"/>
        <v>#DIV/0!</v>
      </c>
      <c r="P146" s="11"/>
      <c r="Q146" s="94" t="s">
        <v>1</v>
      </c>
      <c r="R146" s="310">
        <f>+'3-Monthly Input'!J90</f>
        <v>0</v>
      </c>
      <c r="S146" s="41" t="e">
        <f t="shared" si="13"/>
        <v>#DIV/0!</v>
      </c>
      <c r="T146" s="11"/>
      <c r="U146" s="11"/>
      <c r="V146" s="11"/>
      <c r="W146" s="11"/>
      <c r="X146" s="11"/>
      <c r="Y146" s="11"/>
    </row>
    <row r="147" spans="1:25" s="13" customFormat="1" x14ac:dyDescent="0.25">
      <c r="A147" s="94" t="s">
        <v>2</v>
      </c>
      <c r="B147" s="96">
        <f t="shared" si="8"/>
        <v>0</v>
      </c>
      <c r="C147" s="41" t="e">
        <f t="shared" si="9"/>
        <v>#DIV/0!</v>
      </c>
      <c r="D147" s="11"/>
      <c r="E147" s="94" t="s">
        <v>2</v>
      </c>
      <c r="F147" s="309">
        <f>+'3-Monthly Input'!J37</f>
        <v>0</v>
      </c>
      <c r="G147" s="41" t="e">
        <f t="shared" si="10"/>
        <v>#DIV/0!</v>
      </c>
      <c r="H147" s="55"/>
      <c r="I147" s="94" t="s">
        <v>2</v>
      </c>
      <c r="J147" s="310">
        <f>+'3-Monthly Input'!J55</f>
        <v>0</v>
      </c>
      <c r="K147" s="41" t="e">
        <f t="shared" si="11"/>
        <v>#DIV/0!</v>
      </c>
      <c r="L147" s="11"/>
      <c r="M147" s="94" t="s">
        <v>2</v>
      </c>
      <c r="N147" s="310">
        <f>+'3-Monthly Input'!J73</f>
        <v>0</v>
      </c>
      <c r="O147" s="41" t="e">
        <f t="shared" si="12"/>
        <v>#DIV/0!</v>
      </c>
      <c r="P147" s="11"/>
      <c r="Q147" s="94" t="s">
        <v>2</v>
      </c>
      <c r="R147" s="310">
        <f>+'3-Monthly Input'!J91</f>
        <v>0</v>
      </c>
      <c r="S147" s="41" t="e">
        <f t="shared" si="13"/>
        <v>#DIV/0!</v>
      </c>
      <c r="T147" s="11"/>
      <c r="U147" s="11"/>
      <c r="V147" s="11"/>
      <c r="W147" s="11"/>
      <c r="X147" s="11"/>
      <c r="Y147" s="11"/>
    </row>
    <row r="148" spans="1:25" s="13" customFormat="1" x14ac:dyDescent="0.25">
      <c r="A148" s="94" t="s">
        <v>3</v>
      </c>
      <c r="B148" s="96">
        <f t="shared" si="8"/>
        <v>0</v>
      </c>
      <c r="C148" s="41" t="e">
        <f t="shared" si="9"/>
        <v>#DIV/0!</v>
      </c>
      <c r="D148" s="11"/>
      <c r="E148" s="94" t="s">
        <v>3</v>
      </c>
      <c r="F148" s="309">
        <f>+'3-Monthly Input'!J38</f>
        <v>0</v>
      </c>
      <c r="G148" s="41" t="e">
        <f t="shared" si="10"/>
        <v>#DIV/0!</v>
      </c>
      <c r="H148" s="55"/>
      <c r="I148" s="94" t="s">
        <v>3</v>
      </c>
      <c r="J148" s="310">
        <f>+'3-Monthly Input'!J56</f>
        <v>0</v>
      </c>
      <c r="K148" s="41" t="e">
        <f t="shared" si="11"/>
        <v>#DIV/0!</v>
      </c>
      <c r="L148" s="11"/>
      <c r="M148" s="94" t="s">
        <v>3</v>
      </c>
      <c r="N148" s="310">
        <f>+'3-Monthly Input'!J74</f>
        <v>0</v>
      </c>
      <c r="O148" s="41" t="e">
        <f t="shared" si="12"/>
        <v>#DIV/0!</v>
      </c>
      <c r="P148" s="11"/>
      <c r="Q148" s="94" t="s">
        <v>3</v>
      </c>
      <c r="R148" s="310">
        <f>+'3-Monthly Input'!J92</f>
        <v>0</v>
      </c>
      <c r="S148" s="41" t="e">
        <f t="shared" si="13"/>
        <v>#DIV/0!</v>
      </c>
      <c r="T148" s="11"/>
      <c r="U148" s="11"/>
      <c r="V148" s="11"/>
      <c r="W148" s="11"/>
      <c r="X148" s="11"/>
      <c r="Y148" s="11"/>
    </row>
    <row r="149" spans="1:25" s="13" customFormat="1" x14ac:dyDescent="0.25">
      <c r="A149" s="94" t="s">
        <v>4</v>
      </c>
      <c r="B149" s="96">
        <f t="shared" si="8"/>
        <v>0</v>
      </c>
      <c r="C149" s="41" t="e">
        <f t="shared" si="9"/>
        <v>#DIV/0!</v>
      </c>
      <c r="D149" s="11"/>
      <c r="E149" s="94" t="s">
        <v>4</v>
      </c>
      <c r="F149" s="309">
        <f>+'3-Monthly Input'!J39</f>
        <v>0</v>
      </c>
      <c r="G149" s="41" t="e">
        <f t="shared" si="10"/>
        <v>#DIV/0!</v>
      </c>
      <c r="H149" s="55"/>
      <c r="I149" s="94" t="s">
        <v>4</v>
      </c>
      <c r="J149" s="310">
        <f>+'3-Monthly Input'!J57</f>
        <v>0</v>
      </c>
      <c r="K149" s="41" t="e">
        <f t="shared" si="11"/>
        <v>#DIV/0!</v>
      </c>
      <c r="L149" s="11"/>
      <c r="M149" s="94" t="s">
        <v>4</v>
      </c>
      <c r="N149" s="310">
        <f>+'3-Monthly Input'!J75</f>
        <v>0</v>
      </c>
      <c r="O149" s="41" t="e">
        <f t="shared" si="12"/>
        <v>#DIV/0!</v>
      </c>
      <c r="P149" s="11"/>
      <c r="Q149" s="94" t="s">
        <v>4</v>
      </c>
      <c r="R149" s="310">
        <f>+'3-Monthly Input'!J93</f>
        <v>0</v>
      </c>
      <c r="S149" s="41" t="e">
        <f t="shared" si="13"/>
        <v>#DIV/0!</v>
      </c>
      <c r="T149" s="11"/>
      <c r="U149" s="11"/>
      <c r="V149" s="11"/>
      <c r="W149" s="11"/>
      <c r="X149" s="11"/>
      <c r="Y149" s="11"/>
    </row>
    <row r="150" spans="1:25" s="13" customFormat="1" x14ac:dyDescent="0.25">
      <c r="A150" s="94" t="s">
        <v>5</v>
      </c>
      <c r="B150" s="96">
        <f t="shared" si="8"/>
        <v>0</v>
      </c>
      <c r="C150" s="41" t="e">
        <f t="shared" si="9"/>
        <v>#DIV/0!</v>
      </c>
      <c r="D150" s="11"/>
      <c r="E150" s="94" t="s">
        <v>5</v>
      </c>
      <c r="F150" s="309">
        <f>+'3-Monthly Input'!J40</f>
        <v>0</v>
      </c>
      <c r="G150" s="41" t="e">
        <f t="shared" si="10"/>
        <v>#DIV/0!</v>
      </c>
      <c r="H150" s="55"/>
      <c r="I150" s="94" t="s">
        <v>5</v>
      </c>
      <c r="J150" s="310">
        <f>+'3-Monthly Input'!J58</f>
        <v>0</v>
      </c>
      <c r="K150" s="41" t="e">
        <f t="shared" si="11"/>
        <v>#DIV/0!</v>
      </c>
      <c r="L150" s="11"/>
      <c r="M150" s="94" t="s">
        <v>5</v>
      </c>
      <c r="N150" s="310">
        <f>+'3-Monthly Input'!J76</f>
        <v>0</v>
      </c>
      <c r="O150" s="41" t="e">
        <f t="shared" si="12"/>
        <v>#DIV/0!</v>
      </c>
      <c r="P150" s="11"/>
      <c r="Q150" s="94" t="s">
        <v>5</v>
      </c>
      <c r="R150" s="310">
        <f>+'3-Monthly Input'!J94</f>
        <v>0</v>
      </c>
      <c r="S150" s="41" t="e">
        <f t="shared" si="13"/>
        <v>#DIV/0!</v>
      </c>
      <c r="T150" s="11"/>
      <c r="U150" s="11"/>
      <c r="V150" s="11"/>
      <c r="W150" s="11"/>
      <c r="X150" s="11"/>
      <c r="Y150" s="11"/>
    </row>
    <row r="151" spans="1:25" s="13" customFormat="1" x14ac:dyDescent="0.25">
      <c r="A151" s="94" t="s">
        <v>6</v>
      </c>
      <c r="B151" s="96">
        <f t="shared" si="8"/>
        <v>0</v>
      </c>
      <c r="C151" s="41" t="e">
        <f t="shared" si="9"/>
        <v>#DIV/0!</v>
      </c>
      <c r="D151" s="11"/>
      <c r="E151" s="94" t="s">
        <v>6</v>
      </c>
      <c r="F151" s="309">
        <f>+'3-Monthly Input'!J41</f>
        <v>0</v>
      </c>
      <c r="G151" s="41" t="e">
        <f t="shared" si="10"/>
        <v>#DIV/0!</v>
      </c>
      <c r="H151" s="55"/>
      <c r="I151" s="94" t="s">
        <v>6</v>
      </c>
      <c r="J151" s="310">
        <f>+'3-Monthly Input'!J59</f>
        <v>0</v>
      </c>
      <c r="K151" s="41" t="e">
        <f t="shared" si="11"/>
        <v>#DIV/0!</v>
      </c>
      <c r="L151" s="11"/>
      <c r="M151" s="94" t="s">
        <v>6</v>
      </c>
      <c r="N151" s="310">
        <f>+'3-Monthly Input'!J77</f>
        <v>0</v>
      </c>
      <c r="O151" s="41" t="e">
        <f t="shared" si="12"/>
        <v>#DIV/0!</v>
      </c>
      <c r="P151" s="11"/>
      <c r="Q151" s="94" t="s">
        <v>6</v>
      </c>
      <c r="R151" s="310">
        <f>+'3-Monthly Input'!J95</f>
        <v>0</v>
      </c>
      <c r="S151" s="41" t="e">
        <f t="shared" si="13"/>
        <v>#DIV/0!</v>
      </c>
      <c r="T151" s="11"/>
      <c r="U151" s="11"/>
      <c r="V151" s="11"/>
      <c r="W151" s="11"/>
      <c r="X151" s="11"/>
      <c r="Y151" s="11"/>
    </row>
    <row r="152" spans="1:25" s="13" customFormat="1" x14ac:dyDescent="0.25">
      <c r="A152" s="94" t="s">
        <v>7</v>
      </c>
      <c r="B152" s="96">
        <f t="shared" si="8"/>
        <v>0</v>
      </c>
      <c r="C152" s="41" t="e">
        <f t="shared" si="9"/>
        <v>#DIV/0!</v>
      </c>
      <c r="D152" s="11"/>
      <c r="E152" s="94" t="s">
        <v>7</v>
      </c>
      <c r="F152" s="309">
        <f>+'3-Monthly Input'!J42</f>
        <v>0</v>
      </c>
      <c r="G152" s="41" t="e">
        <f t="shared" si="10"/>
        <v>#DIV/0!</v>
      </c>
      <c r="H152" s="55"/>
      <c r="I152" s="94" t="s">
        <v>7</v>
      </c>
      <c r="J152" s="310">
        <f>+'3-Monthly Input'!J60</f>
        <v>0</v>
      </c>
      <c r="K152" s="41" t="e">
        <f t="shared" si="11"/>
        <v>#DIV/0!</v>
      </c>
      <c r="L152" s="11"/>
      <c r="M152" s="94" t="s">
        <v>7</v>
      </c>
      <c r="N152" s="310">
        <f>+'3-Monthly Input'!J78</f>
        <v>0</v>
      </c>
      <c r="O152" s="41" t="e">
        <f t="shared" si="12"/>
        <v>#DIV/0!</v>
      </c>
      <c r="P152" s="11"/>
      <c r="Q152" s="94" t="s">
        <v>7</v>
      </c>
      <c r="R152" s="310">
        <f>+'3-Monthly Input'!J96</f>
        <v>0</v>
      </c>
      <c r="S152" s="41" t="e">
        <f t="shared" si="13"/>
        <v>#DIV/0!</v>
      </c>
      <c r="T152" s="11"/>
      <c r="U152" s="11"/>
      <c r="V152" s="11"/>
      <c r="W152" s="11"/>
      <c r="X152" s="11"/>
      <c r="Y152" s="11"/>
    </row>
    <row r="153" spans="1:25" s="13" customFormat="1" x14ac:dyDescent="0.25">
      <c r="A153" s="94" t="s">
        <v>8</v>
      </c>
      <c r="B153" s="96">
        <f t="shared" si="8"/>
        <v>0</v>
      </c>
      <c r="C153" s="41" t="e">
        <f t="shared" si="9"/>
        <v>#DIV/0!</v>
      </c>
      <c r="D153" s="11"/>
      <c r="E153" s="94" t="s">
        <v>8</v>
      </c>
      <c r="F153" s="309">
        <f>+'3-Monthly Input'!J43</f>
        <v>0</v>
      </c>
      <c r="G153" s="41" t="e">
        <f t="shared" si="10"/>
        <v>#DIV/0!</v>
      </c>
      <c r="H153" s="55"/>
      <c r="I153" s="94" t="s">
        <v>8</v>
      </c>
      <c r="J153" s="310">
        <f>+'3-Monthly Input'!J61</f>
        <v>0</v>
      </c>
      <c r="K153" s="41" t="e">
        <f t="shared" si="11"/>
        <v>#DIV/0!</v>
      </c>
      <c r="L153" s="11"/>
      <c r="M153" s="94" t="s">
        <v>8</v>
      </c>
      <c r="N153" s="310">
        <f>+'3-Monthly Input'!J79</f>
        <v>0</v>
      </c>
      <c r="O153" s="41" t="e">
        <f t="shared" si="12"/>
        <v>#DIV/0!</v>
      </c>
      <c r="P153" s="11"/>
      <c r="Q153" s="94" t="s">
        <v>8</v>
      </c>
      <c r="R153" s="310">
        <f>+'3-Monthly Input'!J97</f>
        <v>0</v>
      </c>
      <c r="S153" s="41" t="e">
        <f t="shared" si="13"/>
        <v>#DIV/0!</v>
      </c>
      <c r="T153" s="11"/>
      <c r="U153" s="11"/>
      <c r="V153" s="11"/>
      <c r="W153" s="11"/>
      <c r="X153" s="11"/>
      <c r="Y153" s="11"/>
    </row>
    <row r="154" spans="1:25" s="13" customFormat="1" x14ac:dyDescent="0.25">
      <c r="A154" s="94" t="s">
        <v>9</v>
      </c>
      <c r="B154" s="96">
        <f t="shared" si="8"/>
        <v>0</v>
      </c>
      <c r="C154" s="41" t="e">
        <f t="shared" si="9"/>
        <v>#DIV/0!</v>
      </c>
      <c r="D154" s="11"/>
      <c r="E154" s="94" t="s">
        <v>9</v>
      </c>
      <c r="F154" s="309">
        <f>+'3-Monthly Input'!J44</f>
        <v>0</v>
      </c>
      <c r="G154" s="41" t="e">
        <f t="shared" si="10"/>
        <v>#DIV/0!</v>
      </c>
      <c r="H154" s="55"/>
      <c r="I154" s="94" t="s">
        <v>9</v>
      </c>
      <c r="J154" s="310">
        <f>+'3-Monthly Input'!J62</f>
        <v>0</v>
      </c>
      <c r="K154" s="41" t="e">
        <f t="shared" si="11"/>
        <v>#DIV/0!</v>
      </c>
      <c r="L154" s="11"/>
      <c r="M154" s="94" t="s">
        <v>9</v>
      </c>
      <c r="N154" s="310">
        <f>+'3-Monthly Input'!J80</f>
        <v>0</v>
      </c>
      <c r="O154" s="41" t="e">
        <f t="shared" si="12"/>
        <v>#DIV/0!</v>
      </c>
      <c r="P154" s="11"/>
      <c r="Q154" s="94" t="s">
        <v>9</v>
      </c>
      <c r="R154" s="310">
        <f>+'3-Monthly Input'!J98</f>
        <v>0</v>
      </c>
      <c r="S154" s="41" t="e">
        <f t="shared" si="13"/>
        <v>#DIV/0!</v>
      </c>
      <c r="T154" s="11"/>
      <c r="U154" s="11"/>
      <c r="V154" s="11"/>
      <c r="W154" s="11"/>
      <c r="X154" s="11"/>
      <c r="Y154" s="11"/>
    </row>
    <row r="155" spans="1:25" s="13" customFormat="1" x14ac:dyDescent="0.25">
      <c r="A155" s="94" t="s">
        <v>10</v>
      </c>
      <c r="B155" s="96">
        <f t="shared" si="8"/>
        <v>0</v>
      </c>
      <c r="C155" s="41" t="e">
        <f t="shared" si="9"/>
        <v>#DIV/0!</v>
      </c>
      <c r="D155" s="11"/>
      <c r="E155" s="94" t="s">
        <v>10</v>
      </c>
      <c r="F155" s="309">
        <f>+'3-Monthly Input'!J45</f>
        <v>0</v>
      </c>
      <c r="G155" s="41" t="e">
        <f t="shared" si="10"/>
        <v>#DIV/0!</v>
      </c>
      <c r="H155" s="55"/>
      <c r="I155" s="94" t="s">
        <v>10</v>
      </c>
      <c r="J155" s="310">
        <f>+'3-Monthly Input'!J63</f>
        <v>0</v>
      </c>
      <c r="K155" s="41" t="e">
        <f t="shared" si="11"/>
        <v>#DIV/0!</v>
      </c>
      <c r="L155" s="11"/>
      <c r="M155" s="94" t="s">
        <v>10</v>
      </c>
      <c r="N155" s="310">
        <f>+'3-Monthly Input'!J81</f>
        <v>0</v>
      </c>
      <c r="O155" s="41" t="e">
        <f t="shared" si="12"/>
        <v>#DIV/0!</v>
      </c>
      <c r="P155" s="11"/>
      <c r="Q155" s="94" t="s">
        <v>10</v>
      </c>
      <c r="R155" s="310">
        <f>+'3-Monthly Input'!J99</f>
        <v>0</v>
      </c>
      <c r="S155" s="41" t="e">
        <f t="shared" si="13"/>
        <v>#DIV/0!</v>
      </c>
      <c r="T155" s="11"/>
      <c r="U155" s="11"/>
      <c r="V155" s="11"/>
      <c r="W155" s="11"/>
      <c r="X155" s="11"/>
      <c r="Y155" s="11"/>
    </row>
    <row r="156" spans="1:25" s="13" customFormat="1" x14ac:dyDescent="0.25">
      <c r="A156" s="94" t="s">
        <v>11</v>
      </c>
      <c r="B156" s="96">
        <f t="shared" si="8"/>
        <v>0</v>
      </c>
      <c r="C156" s="41" t="e">
        <f t="shared" si="9"/>
        <v>#DIV/0!</v>
      </c>
      <c r="D156" s="11"/>
      <c r="E156" s="94" t="s">
        <v>11</v>
      </c>
      <c r="F156" s="309">
        <f>+'3-Monthly Input'!J46</f>
        <v>0</v>
      </c>
      <c r="G156" s="41" t="e">
        <f t="shared" si="10"/>
        <v>#DIV/0!</v>
      </c>
      <c r="H156" s="55"/>
      <c r="I156" s="94" t="s">
        <v>11</v>
      </c>
      <c r="J156" s="310">
        <f>+'3-Monthly Input'!J64</f>
        <v>0</v>
      </c>
      <c r="K156" s="41" t="e">
        <f t="shared" si="11"/>
        <v>#DIV/0!</v>
      </c>
      <c r="L156" s="11"/>
      <c r="M156" s="94" t="s">
        <v>11</v>
      </c>
      <c r="N156" s="310">
        <f>+'3-Monthly Input'!J82</f>
        <v>0</v>
      </c>
      <c r="O156" s="41" t="e">
        <f t="shared" si="12"/>
        <v>#DIV/0!</v>
      </c>
      <c r="P156" s="11"/>
      <c r="Q156" s="94" t="s">
        <v>11</v>
      </c>
      <c r="R156" s="310">
        <f>+'3-Monthly Input'!J100</f>
        <v>0</v>
      </c>
      <c r="S156" s="41" t="e">
        <f t="shared" si="13"/>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14">+C165+F146</f>
        <v>0</v>
      </c>
      <c r="D166" s="96">
        <f t="shared" ref="D166:D176" si="15">+D165+J146</f>
        <v>0</v>
      </c>
      <c r="E166" s="96">
        <f t="shared" ref="E166:E176" si="16">+E165+N146</f>
        <v>0</v>
      </c>
      <c r="F166" s="96">
        <f t="shared" ref="F166:F176" si="17">+F165+R146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14"/>
        <v>0</v>
      </c>
      <c r="D167" s="96">
        <f t="shared" si="15"/>
        <v>0</v>
      </c>
      <c r="E167" s="96">
        <f t="shared" si="16"/>
        <v>0</v>
      </c>
      <c r="F167" s="96">
        <f t="shared" si="17"/>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14"/>
        <v>0</v>
      </c>
      <c r="D168" s="96">
        <f t="shared" si="15"/>
        <v>0</v>
      </c>
      <c r="E168" s="96">
        <f t="shared" si="16"/>
        <v>0</v>
      </c>
      <c r="F168" s="96">
        <f t="shared" si="17"/>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14"/>
        <v>0</v>
      </c>
      <c r="D169" s="96">
        <f t="shared" si="15"/>
        <v>0</v>
      </c>
      <c r="E169" s="96">
        <f t="shared" si="16"/>
        <v>0</v>
      </c>
      <c r="F169" s="96">
        <f t="shared" si="17"/>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14"/>
        <v>0</v>
      </c>
      <c r="D170" s="96">
        <f t="shared" si="15"/>
        <v>0</v>
      </c>
      <c r="E170" s="96">
        <f t="shared" si="16"/>
        <v>0</v>
      </c>
      <c r="F170" s="96">
        <f t="shared" si="17"/>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14"/>
        <v>0</v>
      </c>
      <c r="D171" s="96">
        <f t="shared" si="15"/>
        <v>0</v>
      </c>
      <c r="E171" s="96">
        <f t="shared" si="16"/>
        <v>0</v>
      </c>
      <c r="F171" s="96">
        <f t="shared" si="17"/>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14"/>
        <v>0</v>
      </c>
      <c r="D172" s="96">
        <f t="shared" si="15"/>
        <v>0</v>
      </c>
      <c r="E172" s="96">
        <f t="shared" si="16"/>
        <v>0</v>
      </c>
      <c r="F172" s="96">
        <f t="shared" si="17"/>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14"/>
        <v>0</v>
      </c>
      <c r="D173" s="96">
        <f t="shared" si="15"/>
        <v>0</v>
      </c>
      <c r="E173" s="96">
        <f t="shared" si="16"/>
        <v>0</v>
      </c>
      <c r="F173" s="96">
        <f t="shared" si="17"/>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14"/>
        <v>0</v>
      </c>
      <c r="D174" s="96">
        <f t="shared" si="15"/>
        <v>0</v>
      </c>
      <c r="E174" s="96">
        <f t="shared" si="16"/>
        <v>0</v>
      </c>
      <c r="F174" s="96">
        <f t="shared" si="17"/>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14"/>
        <v>0</v>
      </c>
      <c r="D175" s="96">
        <f t="shared" si="15"/>
        <v>0</v>
      </c>
      <c r="E175" s="96">
        <f t="shared" si="16"/>
        <v>0</v>
      </c>
      <c r="F175" s="96">
        <f t="shared" si="17"/>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14"/>
        <v>0</v>
      </c>
      <c r="D176" s="96">
        <f t="shared" si="15"/>
        <v>0</v>
      </c>
      <c r="E176" s="96">
        <f t="shared" si="16"/>
        <v>0</v>
      </c>
      <c r="F176" s="96">
        <f t="shared" si="17"/>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X7NDSnqhXfWCTkOQnqKT/N85FQG0739CPcJ1vLDElsOHK3p11VCzE8AvNTJjYL7+3tJejwQI1h0cZPb54CMRgw==" saltValue="501lj0MyEFK5otyJPl8NTg==" spinCount="100000" sheet="1" objects="1" scenarios="1" selectLockedCells="1"/>
  <mergeCells count="26">
    <mergeCell ref="A11:B11"/>
    <mergeCell ref="C11:F11"/>
    <mergeCell ref="G11:H11"/>
    <mergeCell ref="I11:J11"/>
    <mergeCell ref="K11:L11"/>
    <mergeCell ref="A4:J4"/>
    <mergeCell ref="A7:B7"/>
    <mergeCell ref="C7:G7"/>
    <mergeCell ref="G9:H9"/>
    <mergeCell ref="I9:J9"/>
    <mergeCell ref="W123:X123"/>
    <mergeCell ref="W131:X134"/>
    <mergeCell ref="M94:Q95"/>
    <mergeCell ref="M115:Q116"/>
    <mergeCell ref="M15:O15"/>
    <mergeCell ref="N75:O75"/>
    <mergeCell ref="P75:Q75"/>
    <mergeCell ref="P76:Q76"/>
    <mergeCell ref="B123:C123"/>
    <mergeCell ref="S123:S124"/>
    <mergeCell ref="E123:J123"/>
    <mergeCell ref="L123:Q123"/>
    <mergeCell ref="P14:Q14"/>
    <mergeCell ref="P15:Q15"/>
    <mergeCell ref="A75:F76"/>
    <mergeCell ref="N14:O14"/>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AC177"/>
  <sheetViews>
    <sheetView zoomScale="75" zoomScaleNormal="75" workbookViewId="0">
      <selection activeCell="A4" sqref="A4:J4"/>
    </sheetView>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54.5" customHeight="1" x14ac:dyDescent="0.25">
      <c r="A4" s="592" t="s">
        <v>309</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30"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30"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30" customHeight="1" x14ac:dyDescent="0.25">
      <c r="A11" s="626" t="s">
        <v>272</v>
      </c>
      <c r="B11" s="639"/>
      <c r="C11" s="716" t="str">
        <f>IF('1-Budget Input'!C58:F58=0,"Not Used",'1-Budget Input'!C58:F58)</f>
        <v>Not Used</v>
      </c>
      <c r="D11" s="717"/>
      <c r="E11" s="717"/>
      <c r="F11" s="718"/>
      <c r="G11" s="626" t="s">
        <v>230</v>
      </c>
      <c r="H11" s="627"/>
      <c r="I11" s="719" t="str">
        <f>IF('1-Budget Input'!H58=0,"N/A",'1-Budget Input'!H58)</f>
        <v>N/A</v>
      </c>
      <c r="J11" s="720"/>
      <c r="K11" s="626" t="s">
        <v>253</v>
      </c>
      <c r="L11" s="627"/>
      <c r="M11" s="28" t="str">
        <f>IF('1-Budget Input'!J58=0,"N/A",'1-Budget Input'!J58)</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6">
        <f>+C9</f>
        <v>0</v>
      </c>
      <c r="B15" s="507" t="str">
        <f>IF(C137=0,"No New Data",VLOOKUP(B177,B165:G176,6,FALSE))</f>
        <v>No New Data</v>
      </c>
      <c r="C15" s="503"/>
      <c r="D15" s="503"/>
      <c r="E15" s="503"/>
      <c r="F15" s="503"/>
      <c r="G15" s="470"/>
      <c r="H15" s="470"/>
      <c r="I15" s="476" t="str">
        <f>+C11</f>
        <v>Not Used</v>
      </c>
      <c r="J15" s="470"/>
      <c r="K15" s="470"/>
      <c r="L15" s="470"/>
      <c r="M15" s="715" t="s">
        <v>180</v>
      </c>
      <c r="N15" s="715"/>
      <c r="O15" s="715"/>
      <c r="P15" s="713" t="str">
        <f>IF(C137=0,"N/A",ROUND(I11*VLOOKUP('Inc 1'!$B$14,'Exp 4'!E125:T136,16,FALSE),-1))</f>
        <v>N/A</v>
      </c>
      <c r="Q15" s="714"/>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508" t="s">
        <v>70</v>
      </c>
      <c r="N76" s="509"/>
      <c r="O76" s="509"/>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51</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9"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9"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9" x14ac:dyDescent="0.25">
      <c r="A115" s="66"/>
      <c r="B115" s="63"/>
      <c r="C115" s="43"/>
      <c r="D115" s="43"/>
      <c r="E115" s="22"/>
      <c r="F115" s="43"/>
      <c r="G115" s="43"/>
      <c r="H115" s="43"/>
      <c r="I115" s="43"/>
      <c r="J115" s="43"/>
      <c r="K115" s="43"/>
      <c r="L115" s="43"/>
      <c r="M115" s="732" t="s">
        <v>51</v>
      </c>
      <c r="N115" s="732"/>
      <c r="O115" s="732"/>
      <c r="P115" s="732"/>
      <c r="Q115" s="733"/>
      <c r="R115" s="2"/>
      <c r="S115" s="3"/>
      <c r="T115" s="3"/>
      <c r="U115" s="3"/>
      <c r="V115" s="2"/>
      <c r="W115" s="3"/>
      <c r="X115" s="3"/>
      <c r="Y115" s="3"/>
    </row>
    <row r="116" spans="1:29" x14ac:dyDescent="0.25">
      <c r="A116" s="68"/>
      <c r="B116" s="69"/>
      <c r="C116" s="70"/>
      <c r="D116" s="70"/>
      <c r="E116" s="71"/>
      <c r="F116" s="70"/>
      <c r="G116" s="70"/>
      <c r="H116" s="70"/>
      <c r="I116" s="70"/>
      <c r="J116" s="70"/>
      <c r="K116" s="70"/>
      <c r="L116" s="70"/>
      <c r="M116" s="734"/>
      <c r="N116" s="734"/>
      <c r="O116" s="734"/>
      <c r="P116" s="734"/>
      <c r="Q116" s="735"/>
      <c r="R116" s="2"/>
      <c r="S116" s="3"/>
      <c r="T116" s="3"/>
      <c r="U116" s="3"/>
      <c r="V116" s="2"/>
      <c r="W116" s="3"/>
      <c r="X116" s="3"/>
      <c r="Y116" s="3"/>
    </row>
    <row r="117" spans="1:29" ht="16.5" customHeight="1" x14ac:dyDescent="0.3">
      <c r="A117" s="15"/>
      <c r="B117" s="2"/>
      <c r="C117" s="3"/>
      <c r="D117" s="3"/>
      <c r="E117" s="4"/>
      <c r="F117" s="3"/>
      <c r="G117" s="3"/>
      <c r="H117" s="3"/>
      <c r="I117" s="3"/>
      <c r="J117" s="3"/>
      <c r="K117" s="3"/>
      <c r="L117" s="3"/>
      <c r="M117" s="3"/>
      <c r="N117" s="2"/>
      <c r="O117" s="3"/>
      <c r="P117" s="3"/>
      <c r="Q117" s="3"/>
      <c r="R117" s="2"/>
      <c r="S117" s="3"/>
      <c r="T117" s="3"/>
      <c r="U117" s="3"/>
      <c r="V117" s="2"/>
      <c r="W117" s="3"/>
      <c r="X117" s="3"/>
      <c r="Y117" s="3"/>
    </row>
    <row r="118" spans="1:29"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9"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9"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9"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9"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9" x14ac:dyDescent="0.25">
      <c r="A123" s="3"/>
      <c r="B123" s="611" t="s">
        <v>53</v>
      </c>
      <c r="C123" s="612"/>
      <c r="D123" s="3"/>
      <c r="E123" s="611" t="s">
        <v>15</v>
      </c>
      <c r="F123" s="624"/>
      <c r="G123" s="624"/>
      <c r="H123" s="624"/>
      <c r="I123" s="624"/>
      <c r="J123" s="612"/>
      <c r="K123" s="3"/>
      <c r="L123" s="611" t="s">
        <v>16</v>
      </c>
      <c r="M123" s="624"/>
      <c r="N123" s="624"/>
      <c r="O123" s="624"/>
      <c r="P123" s="624"/>
      <c r="Q123" s="612"/>
      <c r="R123" s="3"/>
      <c r="S123" s="703" t="s">
        <v>59</v>
      </c>
      <c r="T123" s="31"/>
      <c r="U123" s="31"/>
      <c r="V123" s="2"/>
      <c r="W123" s="611" t="s">
        <v>61</v>
      </c>
      <c r="X123" s="612"/>
      <c r="Y123" s="32"/>
      <c r="AA123" s="33"/>
      <c r="AB123" s="34"/>
      <c r="AC123" s="34"/>
    </row>
    <row r="124" spans="1:29" s="13" customFormat="1" ht="29.25" customHeight="1" x14ac:dyDescent="0.25">
      <c r="A124" s="11"/>
      <c r="B124" s="194">
        <f>+C9</f>
        <v>0</v>
      </c>
      <c r="C124" s="191" t="s">
        <v>52</v>
      </c>
      <c r="D124" s="11"/>
      <c r="E124" s="194">
        <f>+C9</f>
        <v>0</v>
      </c>
      <c r="F124" s="191" t="s">
        <v>40</v>
      </c>
      <c r="G124" s="191" t="s">
        <v>14</v>
      </c>
      <c r="H124" s="191" t="s">
        <v>174</v>
      </c>
      <c r="I124" s="35" t="s">
        <v>13</v>
      </c>
      <c r="J124" s="35" t="s">
        <v>268</v>
      </c>
      <c r="K124" s="11"/>
      <c r="L124" s="194">
        <f>+C9</f>
        <v>0</v>
      </c>
      <c r="M124" s="191" t="s">
        <v>40</v>
      </c>
      <c r="N124" s="191" t="s">
        <v>14</v>
      </c>
      <c r="O124" s="191" t="s">
        <v>174</v>
      </c>
      <c r="P124" s="35" t="s">
        <v>13</v>
      </c>
      <c r="Q124" s="35" t="s">
        <v>268</v>
      </c>
      <c r="R124" s="11"/>
      <c r="S124" s="704"/>
      <c r="T124" s="191" t="s">
        <v>174</v>
      </c>
      <c r="U124" s="35" t="s">
        <v>268</v>
      </c>
      <c r="V124" s="11"/>
      <c r="W124" s="193" t="s">
        <v>12</v>
      </c>
      <c r="X124" s="191" t="s">
        <v>60</v>
      </c>
      <c r="Y124" s="35" t="s">
        <v>268</v>
      </c>
      <c r="AA124" s="36"/>
      <c r="AB124" s="37"/>
      <c r="AC124" s="38"/>
    </row>
    <row r="125" spans="1:29" x14ac:dyDescent="0.25">
      <c r="A125" s="11"/>
      <c r="B125" s="94" t="s">
        <v>0</v>
      </c>
      <c r="C125" s="95" t="str">
        <f>IF(ISBLANK('3-Monthly Input'!K13),"",'3-Monthly Input'!K13)</f>
        <v/>
      </c>
      <c r="D125" s="11"/>
      <c r="E125" s="94" t="s">
        <v>149</v>
      </c>
      <c r="F125" s="96" t="e">
        <f t="shared" ref="F125:F134" si="0">IF(+C125="",NA(),C125)</f>
        <v>#N/A</v>
      </c>
      <c r="G125" s="41" t="e">
        <f>+G145</f>
        <v>#DIV/0!</v>
      </c>
      <c r="H125" s="41" t="e">
        <f>+G125</f>
        <v>#DIV/0!</v>
      </c>
      <c r="I125" s="93" t="e">
        <f>IF(C125="",NA(),ROUND(SUM(C$125:C125)/H125,-2))</f>
        <v>#N/A</v>
      </c>
      <c r="J125" s="41" t="e">
        <f>I125/'Total Expense'!N141</f>
        <v>#N/A</v>
      </c>
      <c r="K125" s="11"/>
      <c r="L125" s="94" t="s">
        <v>0</v>
      </c>
      <c r="M125" s="96" t="e">
        <f t="shared" ref="M125:M136" si="1">IF(C125="",NA(),C125)</f>
        <v>#N/A</v>
      </c>
      <c r="N125" s="41" t="e">
        <f>+C145</f>
        <v>#DIV/0!</v>
      </c>
      <c r="O125" s="41" t="e">
        <f>+N125</f>
        <v>#DIV/0!</v>
      </c>
      <c r="P125" s="93" t="e">
        <f>IF(C125="",NA(),ROUND(SUM(C$125:C125)/O125,-2))</f>
        <v>#N/A</v>
      </c>
      <c r="Q125" s="41" t="e">
        <f>+P125/'Total Expense'!N124</f>
        <v>#N/A</v>
      </c>
      <c r="R125" s="11"/>
      <c r="S125" s="93" t="e">
        <f t="shared" ref="S125:S136" si="2">AVERAGE(I125,P125)</f>
        <v>#N/A</v>
      </c>
      <c r="T125" s="41" t="e">
        <f>(H125+O125)/2</f>
        <v>#DIV/0!</v>
      </c>
      <c r="U125" s="41" t="e">
        <f>+S125/'Total Expense'!N107</f>
        <v>#N/A</v>
      </c>
      <c r="V125" s="12"/>
      <c r="W125" s="94">
        <f>+Q144</f>
        <v>-4</v>
      </c>
      <c r="X125" s="93">
        <f>+R157</f>
        <v>0</v>
      </c>
      <c r="Y125" s="41" t="e">
        <f>-X125/'Summary Table Report'!Q107</f>
        <v>#DIV/0!</v>
      </c>
      <c r="AA125" s="33"/>
      <c r="AB125" s="33"/>
      <c r="AC125" s="42"/>
    </row>
    <row r="126" spans="1:29" x14ac:dyDescent="0.25">
      <c r="A126" s="11"/>
      <c r="B126" s="94" t="s">
        <v>1</v>
      </c>
      <c r="C126" s="95" t="str">
        <f>IF(ISBLANK('3-Monthly Input'!K14),"",'3-Monthly Input'!K14)</f>
        <v/>
      </c>
      <c r="D126" s="11"/>
      <c r="E126" s="94" t="s">
        <v>150</v>
      </c>
      <c r="F126" s="96" t="e">
        <f t="shared" si="0"/>
        <v>#N/A</v>
      </c>
      <c r="G126" s="41" t="e">
        <f t="shared" ref="G126:G136" si="3">+G146</f>
        <v>#DIV/0!</v>
      </c>
      <c r="H126" s="41" t="e">
        <f>+G126+H125</f>
        <v>#DIV/0!</v>
      </c>
      <c r="I126" s="93" t="e">
        <f>IF(C126="",NA(),ROUND(SUM(C$125:C126)/H126,-2))</f>
        <v>#N/A</v>
      </c>
      <c r="J126" s="41" t="e">
        <f>I126/'Total Expense'!N142</f>
        <v>#N/A</v>
      </c>
      <c r="K126" s="11"/>
      <c r="L126" s="94" t="s">
        <v>1</v>
      </c>
      <c r="M126" s="96" t="e">
        <f t="shared" si="1"/>
        <v>#N/A</v>
      </c>
      <c r="N126" s="41" t="e">
        <f t="shared" ref="N126:N136" si="4">+C146</f>
        <v>#DIV/0!</v>
      </c>
      <c r="O126" s="41" t="e">
        <f>+N126+O125</f>
        <v>#DIV/0!</v>
      </c>
      <c r="P126" s="93" t="e">
        <f>IF(C126="",NA(),ROUND(SUM(C$125:C126)/O126,-2))</f>
        <v>#N/A</v>
      </c>
      <c r="Q126" s="41" t="e">
        <f>+P126/'Total Expense'!N125</f>
        <v>#N/A</v>
      </c>
      <c r="R126" s="11"/>
      <c r="S126" s="93" t="e">
        <f t="shared" si="2"/>
        <v>#N/A</v>
      </c>
      <c r="T126" s="41" t="e">
        <f t="shared" ref="T126:T136" si="5">(H126+O126)/2</f>
        <v>#DIV/0!</v>
      </c>
      <c r="U126" s="41" t="e">
        <f>+S126/'Total Expense'!N108</f>
        <v>#N/A</v>
      </c>
      <c r="V126" s="12"/>
      <c r="W126" s="94">
        <f>+M144</f>
        <v>-3</v>
      </c>
      <c r="X126" s="93">
        <f>+N157</f>
        <v>0</v>
      </c>
      <c r="Y126" s="41" t="e">
        <f>-X126/'Summary Table Report'!P107</f>
        <v>#DIV/0!</v>
      </c>
      <c r="AA126" s="33"/>
      <c r="AB126" s="33"/>
      <c r="AC126" s="42"/>
    </row>
    <row r="127" spans="1:29" x14ac:dyDescent="0.25">
      <c r="A127" s="11"/>
      <c r="B127" s="94" t="s">
        <v>2</v>
      </c>
      <c r="C127" s="95" t="str">
        <f>IF(ISBLANK('3-Monthly Input'!K15),"",'3-Monthly Input'!K15)</f>
        <v/>
      </c>
      <c r="D127" s="11"/>
      <c r="E127" s="94" t="s">
        <v>151</v>
      </c>
      <c r="F127" s="96" t="e">
        <f t="shared" si="0"/>
        <v>#N/A</v>
      </c>
      <c r="G127" s="41" t="e">
        <f t="shared" si="3"/>
        <v>#DIV/0!</v>
      </c>
      <c r="H127" s="41" t="e">
        <f t="shared" ref="H127:H136" si="6">+G127+H126</f>
        <v>#DIV/0!</v>
      </c>
      <c r="I127" s="93" t="e">
        <f>IF(C127="",NA(),ROUND(SUM(C$125:C127)/H127,-2))</f>
        <v>#N/A</v>
      </c>
      <c r="J127" s="41" t="e">
        <f>I127/'Total Expense'!N143</f>
        <v>#N/A</v>
      </c>
      <c r="K127" s="11"/>
      <c r="L127" s="94" t="s">
        <v>2</v>
      </c>
      <c r="M127" s="96" t="e">
        <f t="shared" si="1"/>
        <v>#N/A</v>
      </c>
      <c r="N127" s="41" t="e">
        <f t="shared" si="4"/>
        <v>#DIV/0!</v>
      </c>
      <c r="O127" s="41" t="e">
        <f t="shared" ref="O127:O136" si="7">+N127+O126</f>
        <v>#DIV/0!</v>
      </c>
      <c r="P127" s="93" t="e">
        <f>IF(C127="",NA(),ROUND(SUM(C$125:C127)/O127,-2))</f>
        <v>#N/A</v>
      </c>
      <c r="Q127" s="41" t="e">
        <f>+P127/'Total Expense'!N126</f>
        <v>#N/A</v>
      </c>
      <c r="R127" s="11"/>
      <c r="S127" s="93" t="e">
        <f t="shared" si="2"/>
        <v>#N/A</v>
      </c>
      <c r="T127" s="41" t="e">
        <f t="shared" si="5"/>
        <v>#DIV/0!</v>
      </c>
      <c r="U127" s="41" t="e">
        <f>+S127/'Total Expense'!N109</f>
        <v>#N/A</v>
      </c>
      <c r="V127" s="12"/>
      <c r="W127" s="94">
        <f>+I144</f>
        <v>-2</v>
      </c>
      <c r="X127" s="93">
        <f>+J157</f>
        <v>0</v>
      </c>
      <c r="Y127" s="41" t="e">
        <f>-X127/'Summary Table Report'!O107</f>
        <v>#DIV/0!</v>
      </c>
      <c r="AA127" s="33"/>
      <c r="AB127" s="33"/>
      <c r="AC127" s="42"/>
    </row>
    <row r="128" spans="1:29" x14ac:dyDescent="0.25">
      <c r="A128" s="11"/>
      <c r="B128" s="94" t="s">
        <v>3</v>
      </c>
      <c r="C128" s="95" t="str">
        <f>IF(ISBLANK('3-Monthly Input'!K16),"",'3-Monthly Input'!K16)</f>
        <v/>
      </c>
      <c r="D128" s="11"/>
      <c r="E128" s="94" t="s">
        <v>152</v>
      </c>
      <c r="F128" s="96" t="e">
        <f t="shared" si="0"/>
        <v>#N/A</v>
      </c>
      <c r="G128" s="41" t="e">
        <f t="shared" si="3"/>
        <v>#DIV/0!</v>
      </c>
      <c r="H128" s="41" t="e">
        <f t="shared" si="6"/>
        <v>#DIV/0!</v>
      </c>
      <c r="I128" s="93" t="e">
        <f>IF(C128="",NA(),ROUND(SUM(C$125:C128)/H128,-2))</f>
        <v>#N/A</v>
      </c>
      <c r="J128" s="41" t="e">
        <f>I128/'Total Expense'!N144</f>
        <v>#N/A</v>
      </c>
      <c r="K128" s="11"/>
      <c r="L128" s="94" t="s">
        <v>3</v>
      </c>
      <c r="M128" s="96" t="e">
        <f t="shared" si="1"/>
        <v>#N/A</v>
      </c>
      <c r="N128" s="41" t="e">
        <f t="shared" si="4"/>
        <v>#DIV/0!</v>
      </c>
      <c r="O128" s="41" t="e">
        <f t="shared" si="7"/>
        <v>#DIV/0!</v>
      </c>
      <c r="P128" s="93" t="e">
        <f>IF(C128="",NA(),ROUND(SUM(C$125:C128)/O128,-2))</f>
        <v>#N/A</v>
      </c>
      <c r="Q128" s="41" t="e">
        <f>+P128/'Total Expense'!N127</f>
        <v>#N/A</v>
      </c>
      <c r="R128" s="11"/>
      <c r="S128" s="93" t="e">
        <f t="shared" si="2"/>
        <v>#N/A</v>
      </c>
      <c r="T128" s="41" t="e">
        <f t="shared" si="5"/>
        <v>#DIV/0!</v>
      </c>
      <c r="U128" s="41" t="e">
        <f>+S128/'Total Expense'!N110</f>
        <v>#N/A</v>
      </c>
      <c r="V128" s="12"/>
      <c r="W128" s="94">
        <f>+E144</f>
        <v>-1</v>
      </c>
      <c r="X128" s="93">
        <f>+F157</f>
        <v>0</v>
      </c>
      <c r="Y128" s="41" t="e">
        <f>-X128/'Summary Table Report'!L107</f>
        <v>#DIV/0!</v>
      </c>
      <c r="AA128" s="33"/>
      <c r="AB128" s="33"/>
      <c r="AC128" s="42"/>
    </row>
    <row r="129" spans="1:29" x14ac:dyDescent="0.25">
      <c r="A129" s="11"/>
      <c r="B129" s="94" t="s">
        <v>4</v>
      </c>
      <c r="C129" s="95" t="str">
        <f>IF(ISBLANK('3-Monthly Input'!K17),"",'3-Monthly Input'!K17)</f>
        <v/>
      </c>
      <c r="D129" s="11"/>
      <c r="E129" s="94" t="s">
        <v>4</v>
      </c>
      <c r="F129" s="96" t="e">
        <f t="shared" si="0"/>
        <v>#N/A</v>
      </c>
      <c r="G129" s="41" t="e">
        <f t="shared" si="3"/>
        <v>#DIV/0!</v>
      </c>
      <c r="H129" s="41" t="e">
        <f t="shared" si="6"/>
        <v>#DIV/0!</v>
      </c>
      <c r="I129" s="93" t="e">
        <f>IF(C129="",NA(),ROUND(SUM(C$125:C129)/H129,-2))</f>
        <v>#N/A</v>
      </c>
      <c r="J129" s="41" t="e">
        <f>I129/'Total Expense'!N145</f>
        <v>#N/A</v>
      </c>
      <c r="K129" s="11"/>
      <c r="L129" s="94" t="s">
        <v>4</v>
      </c>
      <c r="M129" s="96" t="e">
        <f t="shared" si="1"/>
        <v>#N/A</v>
      </c>
      <c r="N129" s="41" t="e">
        <f t="shared" si="4"/>
        <v>#DIV/0!</v>
      </c>
      <c r="O129" s="41" t="e">
        <f t="shared" si="7"/>
        <v>#DIV/0!</v>
      </c>
      <c r="P129" s="93" t="e">
        <f>IF(C129="",NA(),ROUND(SUM(C$125:C129)/O129,-2))</f>
        <v>#N/A</v>
      </c>
      <c r="Q129" s="41" t="e">
        <f>+P129/'Total Expense'!N128</f>
        <v>#N/A</v>
      </c>
      <c r="R129" s="11"/>
      <c r="S129" s="93" t="e">
        <f t="shared" si="2"/>
        <v>#N/A</v>
      </c>
      <c r="T129" s="41" t="e">
        <f t="shared" si="5"/>
        <v>#DIV/0!</v>
      </c>
      <c r="U129" s="41" t="e">
        <f>+S129/'Total Expense'!N111</f>
        <v>#N/A</v>
      </c>
      <c r="V129" s="106" t="s">
        <v>20</v>
      </c>
      <c r="W129" s="94">
        <f>+C9</f>
        <v>0</v>
      </c>
      <c r="X129" s="93" t="e">
        <f>+S137</f>
        <v>#N/A</v>
      </c>
      <c r="Y129" s="41" t="e">
        <f>+U137</f>
        <v>#N/A</v>
      </c>
      <c r="AA129" s="33"/>
      <c r="AB129" s="34"/>
      <c r="AC129" s="34"/>
    </row>
    <row r="130" spans="1:29" x14ac:dyDescent="0.25">
      <c r="A130" s="98"/>
      <c r="B130" s="39" t="s">
        <v>5</v>
      </c>
      <c r="C130" s="95" t="str">
        <f>IF(ISBLANK('3-Monthly Input'!K18),"",'3-Monthly Input'!K18)</f>
        <v/>
      </c>
      <c r="D130" s="98"/>
      <c r="E130" s="94" t="s">
        <v>153</v>
      </c>
      <c r="F130" s="100" t="e">
        <f t="shared" si="0"/>
        <v>#N/A</v>
      </c>
      <c r="G130" s="40" t="e">
        <f t="shared" si="3"/>
        <v>#DIV/0!</v>
      </c>
      <c r="H130" s="41" t="e">
        <f t="shared" si="6"/>
        <v>#DIV/0!</v>
      </c>
      <c r="I130" s="93" t="e">
        <f>IF(C130="",NA(),ROUND(SUM(C$125:C130)/H130,-2))</f>
        <v>#N/A</v>
      </c>
      <c r="J130" s="41" t="e">
        <f>I130/'Total Expense'!N146</f>
        <v>#N/A</v>
      </c>
      <c r="K130" s="98"/>
      <c r="L130" s="39" t="s">
        <v>5</v>
      </c>
      <c r="M130" s="96" t="e">
        <f t="shared" si="1"/>
        <v>#N/A</v>
      </c>
      <c r="N130" s="40" t="e">
        <f t="shared" si="4"/>
        <v>#DIV/0!</v>
      </c>
      <c r="O130" s="41" t="e">
        <f t="shared" si="7"/>
        <v>#DIV/0!</v>
      </c>
      <c r="P130" s="93" t="e">
        <f>IF(C130="",NA(),ROUND(SUM(C$125:C130)/O130,-2))</f>
        <v>#N/A</v>
      </c>
      <c r="Q130" s="41" t="e">
        <f>+P130/'Total Expense'!N129</f>
        <v>#N/A</v>
      </c>
      <c r="R130" s="98"/>
      <c r="S130" s="93" t="e">
        <f t="shared" si="2"/>
        <v>#N/A</v>
      </c>
      <c r="T130" s="41" t="e">
        <f t="shared" si="5"/>
        <v>#DIV/0!</v>
      </c>
      <c r="U130" s="41" t="e">
        <f>+S130/'Total Expense'!N112</f>
        <v>#N/A</v>
      </c>
      <c r="V130" s="2"/>
      <c r="W130" s="3"/>
      <c r="X130" s="3"/>
      <c r="Y130" s="43"/>
      <c r="AA130" s="33"/>
      <c r="AB130" s="34"/>
      <c r="AC130" s="34"/>
    </row>
    <row r="131" spans="1:29" ht="15" customHeight="1" x14ac:dyDescent="0.25">
      <c r="A131" s="98"/>
      <c r="B131" s="39" t="s">
        <v>6</v>
      </c>
      <c r="C131" s="95" t="str">
        <f>IF(ISBLANK('3-Monthly Input'!K19),"",'3-Monthly Input'!K19)</f>
        <v/>
      </c>
      <c r="D131" s="98"/>
      <c r="E131" s="94" t="s">
        <v>154</v>
      </c>
      <c r="F131" s="100" t="e">
        <f t="shared" si="0"/>
        <v>#N/A</v>
      </c>
      <c r="G131" s="40" t="e">
        <f t="shared" si="3"/>
        <v>#DIV/0!</v>
      </c>
      <c r="H131" s="41" t="e">
        <f t="shared" si="6"/>
        <v>#DIV/0!</v>
      </c>
      <c r="I131" s="93" t="e">
        <f>IF(C131="",NA(),ROUND(SUM(C$125:C131)/H131,-2))</f>
        <v>#N/A</v>
      </c>
      <c r="J131" s="41" t="e">
        <f>I131/'Total Expense'!N147</f>
        <v>#N/A</v>
      </c>
      <c r="K131" s="98"/>
      <c r="L131" s="39" t="s">
        <v>6</v>
      </c>
      <c r="M131" s="96" t="e">
        <f t="shared" si="1"/>
        <v>#N/A</v>
      </c>
      <c r="N131" s="40" t="e">
        <f t="shared" si="4"/>
        <v>#DIV/0!</v>
      </c>
      <c r="O131" s="41" t="e">
        <f t="shared" si="7"/>
        <v>#DIV/0!</v>
      </c>
      <c r="P131" s="93" t="e">
        <f>IF(C131="",NA(),ROUND(SUM(C$125:C131)/O131,-2))</f>
        <v>#N/A</v>
      </c>
      <c r="Q131" s="41" t="e">
        <f>+P131/'Total Expense'!N130</f>
        <v>#N/A</v>
      </c>
      <c r="R131" s="98"/>
      <c r="S131" s="93" t="e">
        <f t="shared" si="2"/>
        <v>#N/A</v>
      </c>
      <c r="T131" s="41" t="e">
        <f t="shared" si="5"/>
        <v>#DIV/0!</v>
      </c>
      <c r="U131" s="41" t="e">
        <f>+S131/'Total Expense'!N113</f>
        <v>#N/A</v>
      </c>
      <c r="V131" s="2"/>
      <c r="W131" s="694" t="s">
        <v>49</v>
      </c>
      <c r="X131" s="694"/>
      <c r="Y131" s="3"/>
      <c r="AA131" s="33"/>
      <c r="AB131" s="34"/>
      <c r="AC131" s="34"/>
    </row>
    <row r="132" spans="1:29" x14ac:dyDescent="0.25">
      <c r="A132" s="98"/>
      <c r="B132" s="39" t="s">
        <v>7</v>
      </c>
      <c r="C132" s="95" t="str">
        <f>IF(ISBLANK('3-Monthly Input'!K20),"",'3-Monthly Input'!K20)</f>
        <v/>
      </c>
      <c r="D132" s="98"/>
      <c r="E132" s="94" t="s">
        <v>155</v>
      </c>
      <c r="F132" s="100" t="e">
        <f t="shared" si="0"/>
        <v>#N/A</v>
      </c>
      <c r="G132" s="40" t="e">
        <f t="shared" si="3"/>
        <v>#DIV/0!</v>
      </c>
      <c r="H132" s="41" t="e">
        <f t="shared" si="6"/>
        <v>#DIV/0!</v>
      </c>
      <c r="I132" s="93" t="e">
        <f>IF(C132="",NA(),ROUND(SUM(C$125:C132)/H132,-2))</f>
        <v>#N/A</v>
      </c>
      <c r="J132" s="41" t="e">
        <f>I132/'Total Expense'!N148</f>
        <v>#N/A</v>
      </c>
      <c r="K132" s="98"/>
      <c r="L132" s="39" t="s">
        <v>7</v>
      </c>
      <c r="M132" s="96" t="e">
        <f t="shared" si="1"/>
        <v>#N/A</v>
      </c>
      <c r="N132" s="40" t="e">
        <f t="shared" si="4"/>
        <v>#DIV/0!</v>
      </c>
      <c r="O132" s="41" t="e">
        <f t="shared" si="7"/>
        <v>#DIV/0!</v>
      </c>
      <c r="P132" s="93" t="e">
        <f>IF(C132="",NA(),ROUND(SUM(C$125:C132)/O132,-2))</f>
        <v>#N/A</v>
      </c>
      <c r="Q132" s="41" t="e">
        <f>+P132/'Total Expense'!N131</f>
        <v>#N/A</v>
      </c>
      <c r="R132" s="98"/>
      <c r="S132" s="93" t="e">
        <f t="shared" si="2"/>
        <v>#N/A</v>
      </c>
      <c r="T132" s="41" t="e">
        <f t="shared" si="5"/>
        <v>#DIV/0!</v>
      </c>
      <c r="U132" s="41" t="e">
        <f>+S132/'Total Expense'!N114</f>
        <v>#N/A</v>
      </c>
      <c r="V132" s="2"/>
      <c r="W132" s="694"/>
      <c r="X132" s="694"/>
      <c r="Y132" s="43"/>
      <c r="AA132" s="33"/>
      <c r="AB132" s="34"/>
      <c r="AC132" s="34"/>
    </row>
    <row r="133" spans="1:29" ht="15" customHeight="1" x14ac:dyDescent="0.25">
      <c r="A133" s="98"/>
      <c r="B133" s="39" t="s">
        <v>8</v>
      </c>
      <c r="C133" s="95" t="str">
        <f>IF(ISBLANK('3-Monthly Input'!K21),"",'3-Monthly Input'!K21)</f>
        <v/>
      </c>
      <c r="D133" s="98"/>
      <c r="E133" s="94" t="s">
        <v>156</v>
      </c>
      <c r="F133" s="100" t="e">
        <f t="shared" si="0"/>
        <v>#N/A</v>
      </c>
      <c r="G133" s="40" t="e">
        <f t="shared" si="3"/>
        <v>#DIV/0!</v>
      </c>
      <c r="H133" s="41" t="e">
        <f t="shared" si="6"/>
        <v>#DIV/0!</v>
      </c>
      <c r="I133" s="93" t="e">
        <f>IF(C133="",NA(),ROUND(SUM(C$125:C133)/H133,-2))</f>
        <v>#N/A</v>
      </c>
      <c r="J133" s="41" t="e">
        <f>I133/'Total Expense'!N149</f>
        <v>#N/A</v>
      </c>
      <c r="K133" s="98"/>
      <c r="L133" s="39" t="s">
        <v>8</v>
      </c>
      <c r="M133" s="96" t="e">
        <f t="shared" si="1"/>
        <v>#N/A</v>
      </c>
      <c r="N133" s="40" t="e">
        <f t="shared" si="4"/>
        <v>#DIV/0!</v>
      </c>
      <c r="O133" s="41" t="e">
        <f t="shared" si="7"/>
        <v>#DIV/0!</v>
      </c>
      <c r="P133" s="93" t="e">
        <f>IF(C133="",NA(),ROUND(SUM(C$125:C133)/O133,-2))</f>
        <v>#N/A</v>
      </c>
      <c r="Q133" s="41" t="e">
        <f>+P133/'Total Expense'!N132</f>
        <v>#N/A</v>
      </c>
      <c r="R133" s="98"/>
      <c r="S133" s="93" t="e">
        <f t="shared" si="2"/>
        <v>#N/A</v>
      </c>
      <c r="T133" s="41" t="e">
        <f t="shared" si="5"/>
        <v>#DIV/0!</v>
      </c>
      <c r="U133" s="41" t="e">
        <f>+S133/'Total Expense'!N115</f>
        <v>#N/A</v>
      </c>
      <c r="V133" s="2"/>
      <c r="W133" s="694"/>
      <c r="X133" s="694"/>
      <c r="Y133" s="43"/>
      <c r="AA133" s="33"/>
      <c r="AB133" s="34"/>
      <c r="AC133" s="34"/>
    </row>
    <row r="134" spans="1:29" x14ac:dyDescent="0.25">
      <c r="A134" s="98"/>
      <c r="B134" s="39" t="s">
        <v>9</v>
      </c>
      <c r="C134" s="95" t="str">
        <f>IF(ISBLANK('3-Monthly Input'!K22),"",'3-Monthly Input'!K22)</f>
        <v/>
      </c>
      <c r="D134" s="98"/>
      <c r="E134" s="94" t="s">
        <v>157</v>
      </c>
      <c r="F134" s="100" t="e">
        <f t="shared" si="0"/>
        <v>#N/A</v>
      </c>
      <c r="G134" s="40" t="e">
        <f t="shared" si="3"/>
        <v>#DIV/0!</v>
      </c>
      <c r="H134" s="41" t="e">
        <f t="shared" si="6"/>
        <v>#DIV/0!</v>
      </c>
      <c r="I134" s="93" t="e">
        <f>IF(C134="",NA(),ROUND(SUM(C$125:C134)/H134,-2))</f>
        <v>#N/A</v>
      </c>
      <c r="J134" s="41" t="e">
        <f>I134/'Total Expense'!N150</f>
        <v>#N/A</v>
      </c>
      <c r="K134" s="98"/>
      <c r="L134" s="39" t="s">
        <v>9</v>
      </c>
      <c r="M134" s="96" t="e">
        <f t="shared" si="1"/>
        <v>#N/A</v>
      </c>
      <c r="N134" s="40" t="e">
        <f t="shared" si="4"/>
        <v>#DIV/0!</v>
      </c>
      <c r="O134" s="41" t="e">
        <f t="shared" si="7"/>
        <v>#DIV/0!</v>
      </c>
      <c r="P134" s="93" t="e">
        <f>IF(C134="",NA(),ROUND(SUM(C$125:C134)/O134,-2))</f>
        <v>#N/A</v>
      </c>
      <c r="Q134" s="41" t="e">
        <f>+P134/'Total Expense'!N133</f>
        <v>#N/A</v>
      </c>
      <c r="R134" s="98"/>
      <c r="S134" s="93" t="e">
        <f t="shared" si="2"/>
        <v>#N/A</v>
      </c>
      <c r="T134" s="41" t="e">
        <f t="shared" si="5"/>
        <v>#DIV/0!</v>
      </c>
      <c r="U134" s="41" t="e">
        <f>+S134/'Total Expense'!N116</f>
        <v>#N/A</v>
      </c>
      <c r="V134" s="2"/>
      <c r="W134" s="694"/>
      <c r="X134" s="694"/>
      <c r="Y134" s="43"/>
      <c r="AA134" s="33"/>
      <c r="AB134" s="34"/>
      <c r="AC134" s="34"/>
    </row>
    <row r="135" spans="1:29" x14ac:dyDescent="0.25">
      <c r="A135" s="98"/>
      <c r="B135" s="39" t="s">
        <v>10</v>
      </c>
      <c r="C135" s="95" t="str">
        <f>IF(ISBLANK('3-Monthly Input'!K23),"",'3-Monthly Input'!K23)</f>
        <v/>
      </c>
      <c r="D135" s="98"/>
      <c r="E135" s="94" t="s">
        <v>158</v>
      </c>
      <c r="F135" s="100" t="e">
        <f>IF(+C135="",NA(),C135)</f>
        <v>#N/A</v>
      </c>
      <c r="G135" s="40" t="e">
        <f t="shared" si="3"/>
        <v>#DIV/0!</v>
      </c>
      <c r="H135" s="41" t="e">
        <f t="shared" si="6"/>
        <v>#DIV/0!</v>
      </c>
      <c r="I135" s="93" t="e">
        <f>IF(C135="",NA(),ROUND(SUM(C$125:C135)/H135,-2))</f>
        <v>#N/A</v>
      </c>
      <c r="J135" s="41" t="e">
        <f>I135/'Total Expense'!N151</f>
        <v>#N/A</v>
      </c>
      <c r="K135" s="98"/>
      <c r="L135" s="39" t="s">
        <v>10</v>
      </c>
      <c r="M135" s="96" t="e">
        <f t="shared" si="1"/>
        <v>#N/A</v>
      </c>
      <c r="N135" s="40" t="e">
        <f t="shared" si="4"/>
        <v>#DIV/0!</v>
      </c>
      <c r="O135" s="41" t="e">
        <f t="shared" si="7"/>
        <v>#DIV/0!</v>
      </c>
      <c r="P135" s="93" t="e">
        <f>IF(C135="",NA(),ROUND(SUM(C$125:C135)/O135,-2))</f>
        <v>#N/A</v>
      </c>
      <c r="Q135" s="41" t="e">
        <f>+P135/'Total Expense'!N134</f>
        <v>#N/A</v>
      </c>
      <c r="R135" s="98"/>
      <c r="S135" s="93" t="e">
        <f t="shared" si="2"/>
        <v>#N/A</v>
      </c>
      <c r="T135" s="41" t="e">
        <f t="shared" si="5"/>
        <v>#DIV/0!</v>
      </c>
      <c r="U135" s="41" t="e">
        <f>+S135/'Total Expense'!N117</f>
        <v>#N/A</v>
      </c>
      <c r="V135" s="2"/>
      <c r="W135" s="44"/>
      <c r="X135" s="44"/>
      <c r="Y135" s="43"/>
      <c r="AA135" s="33"/>
      <c r="AB135" s="34"/>
      <c r="AC135" s="34"/>
    </row>
    <row r="136" spans="1:29" x14ac:dyDescent="0.25">
      <c r="A136" s="98"/>
      <c r="B136" s="39" t="s">
        <v>11</v>
      </c>
      <c r="C136" s="95" t="str">
        <f>IF(ISBLANK('3-Monthly Input'!K24),"",'3-Monthly Input'!K24)</f>
        <v/>
      </c>
      <c r="D136" s="98"/>
      <c r="E136" s="94" t="s">
        <v>159</v>
      </c>
      <c r="F136" s="100" t="e">
        <f>IF(+C136="",NA(),C136)</f>
        <v>#N/A</v>
      </c>
      <c r="G136" s="40" t="e">
        <f t="shared" si="3"/>
        <v>#DIV/0!</v>
      </c>
      <c r="H136" s="41" t="e">
        <f t="shared" si="6"/>
        <v>#DIV/0!</v>
      </c>
      <c r="I136" s="93" t="e">
        <f>IF(C136="",NA(),ROUND(SUM(C$125:C136)/H136,-2))</f>
        <v>#N/A</v>
      </c>
      <c r="J136" s="41" t="e">
        <f>I136/'Total Expense'!N152</f>
        <v>#N/A</v>
      </c>
      <c r="K136" s="98"/>
      <c r="L136" s="39" t="s">
        <v>11</v>
      </c>
      <c r="M136" s="96" t="e">
        <f t="shared" si="1"/>
        <v>#N/A</v>
      </c>
      <c r="N136" s="40" t="e">
        <f t="shared" si="4"/>
        <v>#DIV/0!</v>
      </c>
      <c r="O136" s="41" t="e">
        <f t="shared" si="7"/>
        <v>#DIV/0!</v>
      </c>
      <c r="P136" s="93" t="e">
        <f>IF(C136="",NA(),ROUND(SUM(C$125:C136)/O136,-2))</f>
        <v>#N/A</v>
      </c>
      <c r="Q136" s="41" t="e">
        <f>+P136/'Total Expense'!N135</f>
        <v>#N/A</v>
      </c>
      <c r="R136" s="98"/>
      <c r="S136" s="93" t="e">
        <f t="shared" si="2"/>
        <v>#N/A</v>
      </c>
      <c r="T136" s="41" t="e">
        <f t="shared" si="5"/>
        <v>#DIV/0!</v>
      </c>
      <c r="U136" s="41" t="e">
        <f>+S136/'Total Expense'!N118</f>
        <v>#N/A</v>
      </c>
      <c r="V136" s="2"/>
      <c r="W136" s="3"/>
      <c r="X136" s="3"/>
      <c r="Y136" s="43"/>
      <c r="AA136" s="33"/>
      <c r="AB136" s="34"/>
      <c r="AC136" s="34"/>
    </row>
    <row r="137" spans="1:29" x14ac:dyDescent="0.25">
      <c r="A137" s="3"/>
      <c r="B137" s="45" t="s">
        <v>19</v>
      </c>
      <c r="C137" s="17">
        <f>SUM(C125:C136)</f>
        <v>0</v>
      </c>
      <c r="D137" s="3"/>
      <c r="F137" s="192" t="s">
        <v>50</v>
      </c>
      <c r="G137" s="47" t="e">
        <f>SUM(G125:G136)</f>
        <v>#DIV/0!</v>
      </c>
      <c r="H137" s="47"/>
      <c r="I137" s="48" t="e">
        <f>LOOKUP(9.99E+307,I125:I136)</f>
        <v>#N/A</v>
      </c>
      <c r="J137" s="49" t="e">
        <f>LOOKUP(9.99E+307,J125:J136)</f>
        <v>#N/A</v>
      </c>
      <c r="K137" s="3"/>
      <c r="L137" s="46"/>
      <c r="M137" s="192" t="s">
        <v>50</v>
      </c>
      <c r="N137" s="47" t="e">
        <f>SUM(N125:N136)</f>
        <v>#DIV/0!</v>
      </c>
      <c r="O137" s="47"/>
      <c r="P137" s="17" t="e">
        <f>LOOKUP(9.99E+307,P125:P136)</f>
        <v>#N/A</v>
      </c>
      <c r="Q137" s="49" t="e">
        <f>LOOKUP(9.99E+307,Q125:Q136)</f>
        <v>#N/A</v>
      </c>
      <c r="R137" s="3"/>
      <c r="S137" s="17" t="e">
        <f>LOOKUP(9.99E+307,S125:S136)</f>
        <v>#N/A</v>
      </c>
      <c r="T137" s="17"/>
      <c r="U137" s="49" t="e">
        <f>LOOKUP(9.99E+307,U125:U136)</f>
        <v>#N/A</v>
      </c>
      <c r="V137" s="2"/>
      <c r="W137" s="3"/>
      <c r="X137" s="3"/>
      <c r="Y137" s="3"/>
      <c r="AA137" s="29"/>
    </row>
    <row r="138" spans="1:29" x14ac:dyDescent="0.25">
      <c r="A138" s="3"/>
      <c r="B138" s="2"/>
      <c r="D138" s="50"/>
      <c r="E138" s="51"/>
      <c r="F138" s="3"/>
      <c r="G138" s="3"/>
      <c r="H138" s="3"/>
      <c r="I138" s="3"/>
      <c r="J138" s="3"/>
      <c r="K138" s="3"/>
      <c r="L138" s="3"/>
      <c r="M138" s="3"/>
      <c r="N138" s="3"/>
      <c r="O138" s="3"/>
      <c r="P138" s="2"/>
      <c r="Q138" s="3"/>
      <c r="R138" s="3"/>
      <c r="S138" s="3"/>
      <c r="T138" s="3"/>
      <c r="U138" s="2"/>
      <c r="V138" s="3"/>
      <c r="W138" s="3"/>
      <c r="X138" s="3"/>
      <c r="Y138" s="3"/>
    </row>
    <row r="139" spans="1:29"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9"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9"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9"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9"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9"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8">+F145+J145+N145+R145</f>
        <v>0</v>
      </c>
      <c r="C145" s="41" t="e">
        <f t="shared" ref="C145:C156" si="9">+B145/B$157</f>
        <v>#DIV/0!</v>
      </c>
      <c r="D145" s="11"/>
      <c r="E145" s="94" t="s">
        <v>0</v>
      </c>
      <c r="F145" s="309">
        <f>+'3-Monthly Input'!K35</f>
        <v>0</v>
      </c>
      <c r="G145" s="41" t="e">
        <f t="shared" ref="G145:G156" si="10">+F145/F$157</f>
        <v>#DIV/0!</v>
      </c>
      <c r="H145" s="55"/>
      <c r="I145" s="94" t="s">
        <v>0</v>
      </c>
      <c r="J145" s="310">
        <f>+'3-Monthly Input'!K53</f>
        <v>0</v>
      </c>
      <c r="K145" s="41" t="e">
        <f t="shared" ref="K145:K156" si="11">+J145/J$157</f>
        <v>#DIV/0!</v>
      </c>
      <c r="L145" s="11"/>
      <c r="M145" s="94" t="s">
        <v>0</v>
      </c>
      <c r="N145" s="310">
        <f>+'3-Monthly Input'!K71</f>
        <v>0</v>
      </c>
      <c r="O145" s="41" t="e">
        <f t="shared" ref="O145:O156" si="12">+N145/N$157</f>
        <v>#DIV/0!</v>
      </c>
      <c r="P145" s="11"/>
      <c r="Q145" s="94" t="s">
        <v>0</v>
      </c>
      <c r="R145" s="310">
        <f>+'3-Monthly Input'!K89</f>
        <v>0</v>
      </c>
      <c r="S145" s="41" t="e">
        <f t="shared" ref="S145:S156" si="13">+R145/R$157</f>
        <v>#DIV/0!</v>
      </c>
      <c r="T145" s="11"/>
      <c r="U145" s="11"/>
      <c r="V145" s="11"/>
      <c r="W145" s="11"/>
      <c r="X145" s="11"/>
      <c r="Y145" s="11"/>
    </row>
    <row r="146" spans="1:25" s="13" customFormat="1" x14ac:dyDescent="0.25">
      <c r="A146" s="94" t="s">
        <v>1</v>
      </c>
      <c r="B146" s="96">
        <f t="shared" si="8"/>
        <v>0</v>
      </c>
      <c r="C146" s="41" t="e">
        <f t="shared" si="9"/>
        <v>#DIV/0!</v>
      </c>
      <c r="D146" s="11"/>
      <c r="E146" s="94" t="s">
        <v>1</v>
      </c>
      <c r="F146" s="309">
        <f>+'3-Monthly Input'!K36</f>
        <v>0</v>
      </c>
      <c r="G146" s="41" t="e">
        <f t="shared" si="10"/>
        <v>#DIV/0!</v>
      </c>
      <c r="H146" s="55"/>
      <c r="I146" s="94" t="s">
        <v>1</v>
      </c>
      <c r="J146" s="310">
        <f>+'3-Monthly Input'!K54</f>
        <v>0</v>
      </c>
      <c r="K146" s="41" t="e">
        <f t="shared" si="11"/>
        <v>#DIV/0!</v>
      </c>
      <c r="L146" s="11"/>
      <c r="M146" s="94" t="s">
        <v>1</v>
      </c>
      <c r="N146" s="310">
        <f>+'3-Monthly Input'!K72</f>
        <v>0</v>
      </c>
      <c r="O146" s="41" t="e">
        <f t="shared" si="12"/>
        <v>#DIV/0!</v>
      </c>
      <c r="P146" s="11"/>
      <c r="Q146" s="94" t="s">
        <v>1</v>
      </c>
      <c r="R146" s="310">
        <f>+'3-Monthly Input'!K90</f>
        <v>0</v>
      </c>
      <c r="S146" s="41" t="e">
        <f t="shared" si="13"/>
        <v>#DIV/0!</v>
      </c>
      <c r="T146" s="11"/>
      <c r="U146" s="11"/>
      <c r="V146" s="11"/>
      <c r="W146" s="11"/>
      <c r="X146" s="11"/>
      <c r="Y146" s="11"/>
    </row>
    <row r="147" spans="1:25" s="13" customFormat="1" x14ac:dyDescent="0.25">
      <c r="A147" s="94" t="s">
        <v>2</v>
      </c>
      <c r="B147" s="96">
        <f t="shared" si="8"/>
        <v>0</v>
      </c>
      <c r="C147" s="41" t="e">
        <f t="shared" si="9"/>
        <v>#DIV/0!</v>
      </c>
      <c r="D147" s="11"/>
      <c r="E147" s="94" t="s">
        <v>2</v>
      </c>
      <c r="F147" s="309">
        <f>+'3-Monthly Input'!K37</f>
        <v>0</v>
      </c>
      <c r="G147" s="41" t="e">
        <f t="shared" si="10"/>
        <v>#DIV/0!</v>
      </c>
      <c r="H147" s="55"/>
      <c r="I147" s="94" t="s">
        <v>2</v>
      </c>
      <c r="J147" s="310">
        <f>+'3-Monthly Input'!K55</f>
        <v>0</v>
      </c>
      <c r="K147" s="41" t="e">
        <f t="shared" si="11"/>
        <v>#DIV/0!</v>
      </c>
      <c r="L147" s="11"/>
      <c r="M147" s="94" t="s">
        <v>2</v>
      </c>
      <c r="N147" s="310">
        <f>+'3-Monthly Input'!K73</f>
        <v>0</v>
      </c>
      <c r="O147" s="41" t="e">
        <f t="shared" si="12"/>
        <v>#DIV/0!</v>
      </c>
      <c r="P147" s="11"/>
      <c r="Q147" s="94" t="s">
        <v>2</v>
      </c>
      <c r="R147" s="310">
        <f>+'3-Monthly Input'!K91</f>
        <v>0</v>
      </c>
      <c r="S147" s="41" t="e">
        <f t="shared" si="13"/>
        <v>#DIV/0!</v>
      </c>
      <c r="T147" s="11"/>
      <c r="U147" s="11"/>
      <c r="V147" s="11"/>
      <c r="W147" s="11"/>
      <c r="X147" s="11"/>
      <c r="Y147" s="11"/>
    </row>
    <row r="148" spans="1:25" s="13" customFormat="1" x14ac:dyDescent="0.25">
      <c r="A148" s="94" t="s">
        <v>3</v>
      </c>
      <c r="B148" s="96">
        <f t="shared" si="8"/>
        <v>0</v>
      </c>
      <c r="C148" s="41" t="e">
        <f t="shared" si="9"/>
        <v>#DIV/0!</v>
      </c>
      <c r="D148" s="11"/>
      <c r="E148" s="94" t="s">
        <v>3</v>
      </c>
      <c r="F148" s="309">
        <f>+'3-Monthly Input'!K38</f>
        <v>0</v>
      </c>
      <c r="G148" s="41" t="e">
        <f t="shared" si="10"/>
        <v>#DIV/0!</v>
      </c>
      <c r="H148" s="55"/>
      <c r="I148" s="94" t="s">
        <v>3</v>
      </c>
      <c r="J148" s="310">
        <f>+'3-Monthly Input'!K56</f>
        <v>0</v>
      </c>
      <c r="K148" s="41" t="e">
        <f t="shared" si="11"/>
        <v>#DIV/0!</v>
      </c>
      <c r="L148" s="11"/>
      <c r="M148" s="94" t="s">
        <v>3</v>
      </c>
      <c r="N148" s="310">
        <f>+'3-Monthly Input'!K74</f>
        <v>0</v>
      </c>
      <c r="O148" s="41" t="e">
        <f t="shared" si="12"/>
        <v>#DIV/0!</v>
      </c>
      <c r="P148" s="11"/>
      <c r="Q148" s="94" t="s">
        <v>3</v>
      </c>
      <c r="R148" s="310">
        <f>+'3-Monthly Input'!K92</f>
        <v>0</v>
      </c>
      <c r="S148" s="41" t="e">
        <f t="shared" si="13"/>
        <v>#DIV/0!</v>
      </c>
      <c r="T148" s="11"/>
      <c r="U148" s="11"/>
      <c r="V148" s="11"/>
      <c r="W148" s="11"/>
      <c r="X148" s="11"/>
      <c r="Y148" s="11"/>
    </row>
    <row r="149" spans="1:25" s="13" customFormat="1" x14ac:dyDescent="0.25">
      <c r="A149" s="94" t="s">
        <v>4</v>
      </c>
      <c r="B149" s="96">
        <f t="shared" si="8"/>
        <v>0</v>
      </c>
      <c r="C149" s="41" t="e">
        <f t="shared" si="9"/>
        <v>#DIV/0!</v>
      </c>
      <c r="D149" s="11"/>
      <c r="E149" s="94" t="s">
        <v>4</v>
      </c>
      <c r="F149" s="309">
        <f>+'3-Monthly Input'!K39</f>
        <v>0</v>
      </c>
      <c r="G149" s="41" t="e">
        <f t="shared" si="10"/>
        <v>#DIV/0!</v>
      </c>
      <c r="H149" s="55"/>
      <c r="I149" s="94" t="s">
        <v>4</v>
      </c>
      <c r="J149" s="310">
        <f>+'3-Monthly Input'!K57</f>
        <v>0</v>
      </c>
      <c r="K149" s="41" t="e">
        <f t="shared" si="11"/>
        <v>#DIV/0!</v>
      </c>
      <c r="L149" s="11"/>
      <c r="M149" s="94" t="s">
        <v>4</v>
      </c>
      <c r="N149" s="310">
        <f>+'3-Monthly Input'!K75</f>
        <v>0</v>
      </c>
      <c r="O149" s="41" t="e">
        <f t="shared" si="12"/>
        <v>#DIV/0!</v>
      </c>
      <c r="P149" s="11"/>
      <c r="Q149" s="94" t="s">
        <v>4</v>
      </c>
      <c r="R149" s="310">
        <f>+'3-Monthly Input'!K93</f>
        <v>0</v>
      </c>
      <c r="S149" s="41" t="e">
        <f t="shared" si="13"/>
        <v>#DIV/0!</v>
      </c>
      <c r="T149" s="11"/>
      <c r="U149" s="11"/>
      <c r="V149" s="11"/>
      <c r="W149" s="11"/>
      <c r="X149" s="11"/>
      <c r="Y149" s="11"/>
    </row>
    <row r="150" spans="1:25" s="13" customFormat="1" x14ac:dyDescent="0.25">
      <c r="A150" s="94" t="s">
        <v>5</v>
      </c>
      <c r="B150" s="96">
        <f t="shared" si="8"/>
        <v>0</v>
      </c>
      <c r="C150" s="41" t="e">
        <f t="shared" si="9"/>
        <v>#DIV/0!</v>
      </c>
      <c r="D150" s="11"/>
      <c r="E150" s="94" t="s">
        <v>5</v>
      </c>
      <c r="F150" s="309">
        <f>+'3-Monthly Input'!K40</f>
        <v>0</v>
      </c>
      <c r="G150" s="41" t="e">
        <f t="shared" si="10"/>
        <v>#DIV/0!</v>
      </c>
      <c r="H150" s="55"/>
      <c r="I150" s="94" t="s">
        <v>5</v>
      </c>
      <c r="J150" s="310">
        <f>+'3-Monthly Input'!K58</f>
        <v>0</v>
      </c>
      <c r="K150" s="41" t="e">
        <f t="shared" si="11"/>
        <v>#DIV/0!</v>
      </c>
      <c r="L150" s="11"/>
      <c r="M150" s="94" t="s">
        <v>5</v>
      </c>
      <c r="N150" s="310">
        <f>+'3-Monthly Input'!K76</f>
        <v>0</v>
      </c>
      <c r="O150" s="41" t="e">
        <f t="shared" si="12"/>
        <v>#DIV/0!</v>
      </c>
      <c r="P150" s="11"/>
      <c r="Q150" s="94" t="s">
        <v>5</v>
      </c>
      <c r="R150" s="310">
        <f>+'3-Monthly Input'!K94</f>
        <v>0</v>
      </c>
      <c r="S150" s="41" t="e">
        <f t="shared" si="13"/>
        <v>#DIV/0!</v>
      </c>
      <c r="T150" s="11"/>
      <c r="U150" s="11"/>
      <c r="V150" s="11"/>
      <c r="W150" s="11"/>
      <c r="X150" s="11"/>
      <c r="Y150" s="11"/>
    </row>
    <row r="151" spans="1:25" s="13" customFormat="1" x14ac:dyDescent="0.25">
      <c r="A151" s="94" t="s">
        <v>6</v>
      </c>
      <c r="B151" s="96">
        <f t="shared" si="8"/>
        <v>0</v>
      </c>
      <c r="C151" s="41" t="e">
        <f t="shared" si="9"/>
        <v>#DIV/0!</v>
      </c>
      <c r="D151" s="11"/>
      <c r="E151" s="94" t="s">
        <v>6</v>
      </c>
      <c r="F151" s="309">
        <f>+'3-Monthly Input'!K41</f>
        <v>0</v>
      </c>
      <c r="G151" s="41" t="e">
        <f t="shared" si="10"/>
        <v>#DIV/0!</v>
      </c>
      <c r="H151" s="55"/>
      <c r="I151" s="94" t="s">
        <v>6</v>
      </c>
      <c r="J151" s="310">
        <f>+'3-Monthly Input'!K59</f>
        <v>0</v>
      </c>
      <c r="K151" s="41" t="e">
        <f t="shared" si="11"/>
        <v>#DIV/0!</v>
      </c>
      <c r="L151" s="11"/>
      <c r="M151" s="94" t="s">
        <v>6</v>
      </c>
      <c r="N151" s="310">
        <f>+'3-Monthly Input'!K77</f>
        <v>0</v>
      </c>
      <c r="O151" s="41" t="e">
        <f t="shared" si="12"/>
        <v>#DIV/0!</v>
      </c>
      <c r="P151" s="11"/>
      <c r="Q151" s="94" t="s">
        <v>6</v>
      </c>
      <c r="R151" s="310">
        <f>+'3-Monthly Input'!K95</f>
        <v>0</v>
      </c>
      <c r="S151" s="41" t="e">
        <f t="shared" si="13"/>
        <v>#DIV/0!</v>
      </c>
      <c r="T151" s="11"/>
      <c r="U151" s="11"/>
      <c r="V151" s="11"/>
      <c r="W151" s="11"/>
      <c r="X151" s="11"/>
      <c r="Y151" s="11"/>
    </row>
    <row r="152" spans="1:25" s="13" customFormat="1" x14ac:dyDescent="0.25">
      <c r="A152" s="94" t="s">
        <v>7</v>
      </c>
      <c r="B152" s="96">
        <f t="shared" si="8"/>
        <v>0</v>
      </c>
      <c r="C152" s="41" t="e">
        <f t="shared" si="9"/>
        <v>#DIV/0!</v>
      </c>
      <c r="D152" s="11"/>
      <c r="E152" s="94" t="s">
        <v>7</v>
      </c>
      <c r="F152" s="309">
        <f>+'3-Monthly Input'!K42</f>
        <v>0</v>
      </c>
      <c r="G152" s="41" t="e">
        <f t="shared" si="10"/>
        <v>#DIV/0!</v>
      </c>
      <c r="H152" s="55"/>
      <c r="I152" s="94" t="s">
        <v>7</v>
      </c>
      <c r="J152" s="310">
        <f>+'3-Monthly Input'!K60</f>
        <v>0</v>
      </c>
      <c r="K152" s="41" t="e">
        <f t="shared" si="11"/>
        <v>#DIV/0!</v>
      </c>
      <c r="L152" s="11"/>
      <c r="M152" s="94" t="s">
        <v>7</v>
      </c>
      <c r="N152" s="310">
        <f>+'3-Monthly Input'!K78</f>
        <v>0</v>
      </c>
      <c r="O152" s="41" t="e">
        <f t="shared" si="12"/>
        <v>#DIV/0!</v>
      </c>
      <c r="P152" s="11"/>
      <c r="Q152" s="94" t="s">
        <v>7</v>
      </c>
      <c r="R152" s="310">
        <f>+'3-Monthly Input'!K96</f>
        <v>0</v>
      </c>
      <c r="S152" s="41" t="e">
        <f t="shared" si="13"/>
        <v>#DIV/0!</v>
      </c>
      <c r="T152" s="11"/>
      <c r="U152" s="11"/>
      <c r="V152" s="11"/>
      <c r="W152" s="11"/>
      <c r="X152" s="11"/>
      <c r="Y152" s="11"/>
    </row>
    <row r="153" spans="1:25" s="13" customFormat="1" x14ac:dyDescent="0.25">
      <c r="A153" s="94" t="s">
        <v>8</v>
      </c>
      <c r="B153" s="96">
        <f t="shared" si="8"/>
        <v>0</v>
      </c>
      <c r="C153" s="41" t="e">
        <f t="shared" si="9"/>
        <v>#DIV/0!</v>
      </c>
      <c r="D153" s="11"/>
      <c r="E153" s="94" t="s">
        <v>8</v>
      </c>
      <c r="F153" s="309">
        <f>+'3-Monthly Input'!K43</f>
        <v>0</v>
      </c>
      <c r="G153" s="41" t="e">
        <f t="shared" si="10"/>
        <v>#DIV/0!</v>
      </c>
      <c r="H153" s="55"/>
      <c r="I153" s="94" t="s">
        <v>8</v>
      </c>
      <c r="J153" s="310">
        <f>+'3-Monthly Input'!K61</f>
        <v>0</v>
      </c>
      <c r="K153" s="41" t="e">
        <f t="shared" si="11"/>
        <v>#DIV/0!</v>
      </c>
      <c r="L153" s="11"/>
      <c r="M153" s="94" t="s">
        <v>8</v>
      </c>
      <c r="N153" s="310">
        <f>+'3-Monthly Input'!K79</f>
        <v>0</v>
      </c>
      <c r="O153" s="41" t="e">
        <f t="shared" si="12"/>
        <v>#DIV/0!</v>
      </c>
      <c r="P153" s="11"/>
      <c r="Q153" s="94" t="s">
        <v>8</v>
      </c>
      <c r="R153" s="310">
        <f>+'3-Monthly Input'!K97</f>
        <v>0</v>
      </c>
      <c r="S153" s="41" t="e">
        <f t="shared" si="13"/>
        <v>#DIV/0!</v>
      </c>
      <c r="T153" s="11"/>
      <c r="U153" s="11"/>
      <c r="V153" s="11"/>
      <c r="W153" s="11"/>
      <c r="X153" s="11"/>
      <c r="Y153" s="11"/>
    </row>
    <row r="154" spans="1:25" s="13" customFormat="1" x14ac:dyDescent="0.25">
      <c r="A154" s="94" t="s">
        <v>9</v>
      </c>
      <c r="B154" s="96">
        <f t="shared" si="8"/>
        <v>0</v>
      </c>
      <c r="C154" s="41" t="e">
        <f t="shared" si="9"/>
        <v>#DIV/0!</v>
      </c>
      <c r="D154" s="11"/>
      <c r="E154" s="94" t="s">
        <v>9</v>
      </c>
      <c r="F154" s="309">
        <f>+'3-Monthly Input'!K44</f>
        <v>0</v>
      </c>
      <c r="G154" s="41" t="e">
        <f t="shared" si="10"/>
        <v>#DIV/0!</v>
      </c>
      <c r="H154" s="55"/>
      <c r="I154" s="94" t="s">
        <v>9</v>
      </c>
      <c r="J154" s="310">
        <f>+'3-Monthly Input'!K62</f>
        <v>0</v>
      </c>
      <c r="K154" s="41" t="e">
        <f t="shared" si="11"/>
        <v>#DIV/0!</v>
      </c>
      <c r="L154" s="11"/>
      <c r="M154" s="94" t="s">
        <v>9</v>
      </c>
      <c r="N154" s="310">
        <f>+'3-Monthly Input'!K80</f>
        <v>0</v>
      </c>
      <c r="O154" s="41" t="e">
        <f t="shared" si="12"/>
        <v>#DIV/0!</v>
      </c>
      <c r="P154" s="11"/>
      <c r="Q154" s="94" t="s">
        <v>9</v>
      </c>
      <c r="R154" s="310">
        <f>+'3-Monthly Input'!K98</f>
        <v>0</v>
      </c>
      <c r="S154" s="41" t="e">
        <f t="shared" si="13"/>
        <v>#DIV/0!</v>
      </c>
      <c r="T154" s="11"/>
      <c r="U154" s="11"/>
      <c r="V154" s="11"/>
      <c r="W154" s="11"/>
      <c r="X154" s="11"/>
      <c r="Y154" s="11"/>
    </row>
    <row r="155" spans="1:25" s="13" customFormat="1" x14ac:dyDescent="0.25">
      <c r="A155" s="94" t="s">
        <v>10</v>
      </c>
      <c r="B155" s="96">
        <f t="shared" si="8"/>
        <v>0</v>
      </c>
      <c r="C155" s="41" t="e">
        <f t="shared" si="9"/>
        <v>#DIV/0!</v>
      </c>
      <c r="D155" s="11"/>
      <c r="E155" s="94" t="s">
        <v>10</v>
      </c>
      <c r="F155" s="309">
        <f>+'3-Monthly Input'!K45</f>
        <v>0</v>
      </c>
      <c r="G155" s="41" t="e">
        <f t="shared" si="10"/>
        <v>#DIV/0!</v>
      </c>
      <c r="H155" s="55"/>
      <c r="I155" s="94" t="s">
        <v>10</v>
      </c>
      <c r="J155" s="310">
        <f>+'3-Monthly Input'!K63</f>
        <v>0</v>
      </c>
      <c r="K155" s="41" t="e">
        <f t="shared" si="11"/>
        <v>#DIV/0!</v>
      </c>
      <c r="L155" s="11"/>
      <c r="M155" s="94" t="s">
        <v>10</v>
      </c>
      <c r="N155" s="310">
        <f>+'3-Monthly Input'!K81</f>
        <v>0</v>
      </c>
      <c r="O155" s="41" t="e">
        <f t="shared" si="12"/>
        <v>#DIV/0!</v>
      </c>
      <c r="P155" s="11"/>
      <c r="Q155" s="94" t="s">
        <v>10</v>
      </c>
      <c r="R155" s="310">
        <f>+'3-Monthly Input'!K99</f>
        <v>0</v>
      </c>
      <c r="S155" s="41" t="e">
        <f t="shared" si="13"/>
        <v>#DIV/0!</v>
      </c>
      <c r="T155" s="11"/>
      <c r="U155" s="11"/>
      <c r="V155" s="11"/>
      <c r="W155" s="11"/>
      <c r="X155" s="11"/>
      <c r="Y155" s="11"/>
    </row>
    <row r="156" spans="1:25" s="13" customFormat="1" x14ac:dyDescent="0.25">
      <c r="A156" s="94" t="s">
        <v>11</v>
      </c>
      <c r="B156" s="96">
        <f t="shared" si="8"/>
        <v>0</v>
      </c>
      <c r="C156" s="41" t="e">
        <f t="shared" si="9"/>
        <v>#DIV/0!</v>
      </c>
      <c r="D156" s="11"/>
      <c r="E156" s="94" t="s">
        <v>11</v>
      </c>
      <c r="F156" s="309">
        <f>+'3-Monthly Input'!K46</f>
        <v>0</v>
      </c>
      <c r="G156" s="41" t="e">
        <f t="shared" si="10"/>
        <v>#DIV/0!</v>
      </c>
      <c r="H156" s="55"/>
      <c r="I156" s="94" t="s">
        <v>11</v>
      </c>
      <c r="J156" s="310">
        <f>+'3-Monthly Input'!K64</f>
        <v>0</v>
      </c>
      <c r="K156" s="41" t="e">
        <f t="shared" si="11"/>
        <v>#DIV/0!</v>
      </c>
      <c r="L156" s="11"/>
      <c r="M156" s="94" t="s">
        <v>11</v>
      </c>
      <c r="N156" s="310">
        <f>+'3-Monthly Input'!K82</f>
        <v>0</v>
      </c>
      <c r="O156" s="41" t="e">
        <f t="shared" si="12"/>
        <v>#DIV/0!</v>
      </c>
      <c r="P156" s="11"/>
      <c r="Q156" s="94" t="s">
        <v>11</v>
      </c>
      <c r="R156" s="310">
        <f>+'3-Monthly Input'!K100</f>
        <v>0</v>
      </c>
      <c r="S156" s="41" t="e">
        <f t="shared" si="13"/>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14">+C165+F146</f>
        <v>0</v>
      </c>
      <c r="D166" s="96">
        <f t="shared" ref="D166:D176" si="15">+D165+J146</f>
        <v>0</v>
      </c>
      <c r="E166" s="96">
        <f t="shared" ref="E166:E176" si="16">+E165+N146</f>
        <v>0</v>
      </c>
      <c r="F166" s="96">
        <f t="shared" ref="F166:F176" si="17">+F165+R146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14"/>
        <v>0</v>
      </c>
      <c r="D167" s="96">
        <f t="shared" si="15"/>
        <v>0</v>
      </c>
      <c r="E167" s="96">
        <f t="shared" si="16"/>
        <v>0</v>
      </c>
      <c r="F167" s="96">
        <f t="shared" si="17"/>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14"/>
        <v>0</v>
      </c>
      <c r="D168" s="96">
        <f t="shared" si="15"/>
        <v>0</v>
      </c>
      <c r="E168" s="96">
        <f t="shared" si="16"/>
        <v>0</v>
      </c>
      <c r="F168" s="96">
        <f t="shared" si="17"/>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14"/>
        <v>0</v>
      </c>
      <c r="D169" s="96">
        <f t="shared" si="15"/>
        <v>0</v>
      </c>
      <c r="E169" s="96">
        <f t="shared" si="16"/>
        <v>0</v>
      </c>
      <c r="F169" s="96">
        <f t="shared" si="17"/>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14"/>
        <v>0</v>
      </c>
      <c r="D170" s="96">
        <f t="shared" si="15"/>
        <v>0</v>
      </c>
      <c r="E170" s="96">
        <f t="shared" si="16"/>
        <v>0</v>
      </c>
      <c r="F170" s="96">
        <f t="shared" si="17"/>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14"/>
        <v>0</v>
      </c>
      <c r="D171" s="96">
        <f t="shared" si="15"/>
        <v>0</v>
      </c>
      <c r="E171" s="96">
        <f t="shared" si="16"/>
        <v>0</v>
      </c>
      <c r="F171" s="96">
        <f t="shared" si="17"/>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14"/>
        <v>0</v>
      </c>
      <c r="D172" s="96">
        <f t="shared" si="15"/>
        <v>0</v>
      </c>
      <c r="E172" s="96">
        <f t="shared" si="16"/>
        <v>0</v>
      </c>
      <c r="F172" s="96">
        <f t="shared" si="17"/>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14"/>
        <v>0</v>
      </c>
      <c r="D173" s="96">
        <f t="shared" si="15"/>
        <v>0</v>
      </c>
      <c r="E173" s="96">
        <f t="shared" si="16"/>
        <v>0</v>
      </c>
      <c r="F173" s="96">
        <f t="shared" si="17"/>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14"/>
        <v>0</v>
      </c>
      <c r="D174" s="96">
        <f t="shared" si="15"/>
        <v>0</v>
      </c>
      <c r="E174" s="96">
        <f t="shared" si="16"/>
        <v>0</v>
      </c>
      <c r="F174" s="96">
        <f t="shared" si="17"/>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14"/>
        <v>0</v>
      </c>
      <c r="D175" s="96">
        <f t="shared" si="15"/>
        <v>0</v>
      </c>
      <c r="E175" s="96">
        <f t="shared" si="16"/>
        <v>0</v>
      </c>
      <c r="F175" s="96">
        <f t="shared" si="17"/>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14"/>
        <v>0</v>
      </c>
      <c r="D176" s="96">
        <f t="shared" si="15"/>
        <v>0</v>
      </c>
      <c r="E176" s="96">
        <f t="shared" si="16"/>
        <v>0</v>
      </c>
      <c r="F176" s="96">
        <f t="shared" si="17"/>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1ApHIbhLvGCdQ7F04Hsjcq3D3GFLDSbJKQ64PWO0xO79AUjLHYUTipxq0ZYWoLbNtuEzcQmS7knMvZwjZtQBKA==" saltValue="pAdqlT8EEGEfCcVWS6PZ+w==" spinCount="100000" sheet="1" objects="1" scenarios="1" selectLockedCells="1"/>
  <mergeCells count="26">
    <mergeCell ref="A11:B11"/>
    <mergeCell ref="C11:F11"/>
    <mergeCell ref="G11:H11"/>
    <mergeCell ref="I11:J11"/>
    <mergeCell ref="K11:L11"/>
    <mergeCell ref="A4:J4"/>
    <mergeCell ref="A7:B7"/>
    <mergeCell ref="C7:G7"/>
    <mergeCell ref="G9:H9"/>
    <mergeCell ref="I9:J9"/>
    <mergeCell ref="W123:X123"/>
    <mergeCell ref="W131:X134"/>
    <mergeCell ref="M94:Q95"/>
    <mergeCell ref="M115:Q116"/>
    <mergeCell ref="M15:O15"/>
    <mergeCell ref="N75:O75"/>
    <mergeCell ref="P75:Q75"/>
    <mergeCell ref="P76:Q76"/>
    <mergeCell ref="B123:C123"/>
    <mergeCell ref="S123:S124"/>
    <mergeCell ref="E123:J123"/>
    <mergeCell ref="L123:Q123"/>
    <mergeCell ref="P14:Q14"/>
    <mergeCell ref="P15:Q15"/>
    <mergeCell ref="A75:F76"/>
    <mergeCell ref="N14:O14"/>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V83"/>
  <sheetViews>
    <sheetView zoomScale="89" zoomScaleNormal="89" workbookViewId="0">
      <selection activeCell="C14" sqref="C14:G14"/>
    </sheetView>
  </sheetViews>
  <sheetFormatPr defaultColWidth="11.5703125" defaultRowHeight="15" x14ac:dyDescent="0.25"/>
  <cols>
    <col min="1" max="1" width="6.28515625" style="5" customWidth="1"/>
    <col min="2" max="2" width="14.85546875" style="5" customWidth="1"/>
    <col min="3" max="3" width="11.7109375" style="5" customWidth="1"/>
    <col min="4" max="4" width="10.5703125" style="5" customWidth="1"/>
    <col min="5" max="5" width="10.7109375" style="5" customWidth="1"/>
    <col min="6" max="6" width="11.7109375" style="5" customWidth="1"/>
    <col min="7" max="7" width="6.7109375" style="5" customWidth="1"/>
    <col min="8" max="8" width="20.5703125" style="5" customWidth="1"/>
    <col min="9" max="9" width="11.7109375" style="5" customWidth="1"/>
    <col min="10" max="10" width="10.7109375" style="5" customWidth="1"/>
    <col min="11" max="11" width="9.5703125" style="5" customWidth="1"/>
    <col min="12" max="12" width="11.85546875" style="5" customWidth="1"/>
    <col min="13" max="13" width="9.85546875" style="5" customWidth="1"/>
    <col min="14" max="14" width="3.7109375" style="5" customWidth="1"/>
    <col min="15" max="16384" width="11.5703125" style="5"/>
  </cols>
  <sheetData>
    <row r="1" spans="1:22" ht="28.5" x14ac:dyDescent="0.45">
      <c r="A1" s="1" t="s">
        <v>207</v>
      </c>
      <c r="B1" s="2"/>
      <c r="C1" s="3"/>
      <c r="D1" s="3"/>
      <c r="E1" s="4"/>
      <c r="F1" s="3"/>
      <c r="G1" s="3"/>
      <c r="H1" s="3"/>
      <c r="I1" s="3"/>
      <c r="J1" s="3"/>
      <c r="K1" s="3"/>
      <c r="L1" s="3"/>
      <c r="M1" s="3"/>
      <c r="N1" s="2"/>
      <c r="Q1" s="29"/>
      <c r="U1" s="29"/>
    </row>
    <row r="2" spans="1:22" s="13" customFormat="1" x14ac:dyDescent="0.25">
      <c r="A2" s="6" t="s">
        <v>137</v>
      </c>
      <c r="B2" s="7"/>
      <c r="C2" s="6"/>
      <c r="D2" s="6"/>
      <c r="E2" s="8"/>
      <c r="F2" s="6"/>
      <c r="G2" s="6"/>
      <c r="H2" s="6"/>
      <c r="I2" s="6"/>
      <c r="J2" s="9"/>
      <c r="K2" s="9"/>
      <c r="L2" s="9"/>
      <c r="M2" s="9"/>
      <c r="N2" s="10"/>
      <c r="Q2" s="78"/>
      <c r="U2" s="78"/>
    </row>
    <row r="3" spans="1:22" s="13" customFormat="1" ht="9.75" customHeight="1" x14ac:dyDescent="0.25">
      <c r="A3" s="6" t="s">
        <v>202</v>
      </c>
      <c r="B3" s="7"/>
      <c r="C3" s="6"/>
      <c r="D3" s="6"/>
      <c r="E3" s="8"/>
      <c r="F3" s="6"/>
      <c r="G3" s="6"/>
      <c r="H3" s="6"/>
      <c r="I3" s="6"/>
      <c r="J3" s="9"/>
      <c r="K3" s="9"/>
      <c r="L3" s="9"/>
      <c r="M3" s="9"/>
      <c r="N3" s="10"/>
      <c r="Q3" s="78"/>
      <c r="U3" s="78"/>
    </row>
    <row r="4" spans="1:22" s="13" customFormat="1" ht="15" customHeight="1" x14ac:dyDescent="0.25">
      <c r="A4" s="6"/>
      <c r="B4" s="7"/>
      <c r="C4" s="6"/>
      <c r="D4" s="6"/>
      <c r="E4" s="8"/>
      <c r="F4" s="6"/>
      <c r="G4" s="6"/>
      <c r="H4" s="6"/>
      <c r="I4" s="6"/>
      <c r="J4" s="9"/>
      <c r="K4" s="9"/>
      <c r="L4" s="9"/>
      <c r="M4" s="9"/>
      <c r="N4" s="10"/>
      <c r="Q4" s="78"/>
      <c r="U4" s="78"/>
    </row>
    <row r="5" spans="1:22" ht="215.25" customHeight="1" x14ac:dyDescent="0.25">
      <c r="A5" s="592" t="s">
        <v>292</v>
      </c>
      <c r="B5" s="593"/>
      <c r="C5" s="593"/>
      <c r="D5" s="593"/>
      <c r="E5" s="593"/>
      <c r="F5" s="593"/>
      <c r="G5" s="593"/>
      <c r="H5" s="593"/>
      <c r="I5" s="593"/>
      <c r="J5" s="593"/>
      <c r="K5" s="594"/>
      <c r="L5" s="83"/>
      <c r="M5" s="83"/>
      <c r="N5" s="83"/>
      <c r="R5" s="29"/>
    </row>
    <row r="6" spans="1:22" ht="10.5" customHeight="1" x14ac:dyDescent="0.25">
      <c r="A6" s="3"/>
      <c r="B6" s="2"/>
      <c r="C6" s="3"/>
      <c r="D6" s="3"/>
      <c r="E6" s="4"/>
      <c r="F6" s="3"/>
      <c r="G6" s="3"/>
      <c r="H6" s="3"/>
      <c r="I6" s="3"/>
      <c r="J6" s="3"/>
      <c r="K6" s="3"/>
      <c r="L6" s="3"/>
      <c r="M6" s="3"/>
      <c r="N6" s="3"/>
      <c r="R6" s="29"/>
    </row>
    <row r="7" spans="1:22" x14ac:dyDescent="0.25">
      <c r="A7" s="3"/>
      <c r="B7" s="2"/>
      <c r="C7" s="3"/>
      <c r="D7" s="3"/>
      <c r="E7" s="4"/>
      <c r="F7" s="3"/>
      <c r="G7" s="3"/>
      <c r="H7" s="3"/>
      <c r="I7" s="3"/>
      <c r="J7" s="3"/>
      <c r="K7" s="3"/>
      <c r="L7" s="3"/>
      <c r="M7" s="3"/>
      <c r="N7" s="2"/>
      <c r="Q7" s="29"/>
      <c r="U7" s="29"/>
    </row>
    <row r="8" spans="1:22" s="340" customFormat="1" ht="28.5" x14ac:dyDescent="0.45">
      <c r="A8" s="343" t="s">
        <v>218</v>
      </c>
      <c r="B8" s="277"/>
      <c r="C8" s="338"/>
      <c r="D8" s="338"/>
      <c r="E8" s="339"/>
      <c r="F8" s="338"/>
      <c r="G8" s="338"/>
      <c r="H8" s="338"/>
      <c r="I8" s="338"/>
      <c r="J8" s="338"/>
      <c r="K8" s="338"/>
      <c r="L8" s="338"/>
      <c r="M8" s="338"/>
      <c r="N8" s="344"/>
      <c r="Q8" s="29"/>
      <c r="U8" s="29"/>
    </row>
    <row r="9" spans="1:22" ht="27" customHeight="1" x14ac:dyDescent="0.25">
      <c r="A9" s="345" t="s">
        <v>219</v>
      </c>
      <c r="B9" s="63"/>
      <c r="C9" s="43"/>
      <c r="D9" s="43"/>
      <c r="E9" s="22"/>
      <c r="F9" s="43"/>
      <c r="G9" s="43"/>
      <c r="H9" s="43"/>
      <c r="I9" s="43"/>
      <c r="J9" s="43"/>
      <c r="K9" s="43"/>
      <c r="L9" s="43"/>
      <c r="M9" s="43"/>
      <c r="N9" s="225"/>
      <c r="Q9" s="29"/>
      <c r="U9" s="29"/>
    </row>
    <row r="10" spans="1:22" x14ac:dyDescent="0.25">
      <c r="A10" s="259"/>
      <c r="B10" s="63"/>
      <c r="C10" s="43"/>
      <c r="D10" s="43"/>
      <c r="E10" s="22"/>
      <c r="F10" s="43"/>
      <c r="G10" s="43"/>
      <c r="H10" s="43"/>
      <c r="I10" s="43"/>
      <c r="J10" s="43"/>
      <c r="K10" s="43"/>
      <c r="L10" s="43"/>
      <c r="M10" s="43"/>
      <c r="N10" s="225"/>
      <c r="Q10" s="29"/>
      <c r="U10" s="29"/>
    </row>
    <row r="11" spans="1:22" ht="18.75" x14ac:dyDescent="0.3">
      <c r="A11" s="346" t="s">
        <v>220</v>
      </c>
      <c r="B11" s="63"/>
      <c r="C11" s="43"/>
      <c r="D11" s="43"/>
      <c r="E11" s="22"/>
      <c r="F11" s="43"/>
      <c r="G11" s="43"/>
      <c r="H11" s="43"/>
      <c r="I11" s="43"/>
      <c r="J11" s="43"/>
      <c r="K11" s="43"/>
      <c r="L11" s="43"/>
      <c r="M11" s="43"/>
      <c r="N11" s="225"/>
      <c r="Q11" s="29"/>
      <c r="U11" s="29"/>
    </row>
    <row r="12" spans="1:22" s="25" customFormat="1" x14ac:dyDescent="0.25">
      <c r="A12" s="347" t="s">
        <v>293</v>
      </c>
      <c r="B12" s="21"/>
      <c r="C12" s="18"/>
      <c r="D12" s="24"/>
      <c r="E12" s="23"/>
      <c r="F12" s="21"/>
      <c r="G12" s="18"/>
      <c r="H12" s="22"/>
      <c r="I12" s="23"/>
      <c r="J12" s="18"/>
      <c r="K12" s="24"/>
      <c r="L12" s="23"/>
      <c r="M12" s="23"/>
      <c r="N12" s="348"/>
      <c r="P12" s="79"/>
      <c r="Q12" s="80"/>
      <c r="R12" s="81"/>
      <c r="T12" s="79"/>
      <c r="U12" s="80"/>
      <c r="V12" s="81"/>
    </row>
    <row r="13" spans="1:22" ht="10.5" customHeight="1" x14ac:dyDescent="0.3">
      <c r="A13" s="346"/>
      <c r="B13" s="63"/>
      <c r="C13" s="43"/>
      <c r="D13" s="43"/>
      <c r="E13" s="22"/>
      <c r="F13" s="43"/>
      <c r="G13" s="43"/>
      <c r="H13" s="43"/>
      <c r="I13" s="43"/>
      <c r="J13" s="43"/>
      <c r="K13" s="43"/>
      <c r="L13" s="43"/>
      <c r="M13" s="43"/>
      <c r="N13" s="225"/>
      <c r="Q13" s="29"/>
      <c r="U13" s="29"/>
    </row>
    <row r="14" spans="1:22" ht="31.5" customHeight="1" x14ac:dyDescent="0.25">
      <c r="A14" s="583" t="s">
        <v>25</v>
      </c>
      <c r="B14" s="584"/>
      <c r="C14" s="585"/>
      <c r="D14" s="586"/>
      <c r="E14" s="586"/>
      <c r="F14" s="586"/>
      <c r="G14" s="587"/>
      <c r="H14" s="278" t="s">
        <v>28</v>
      </c>
      <c r="I14" s="43"/>
      <c r="J14" s="43"/>
      <c r="K14" s="43"/>
      <c r="L14" s="43"/>
      <c r="M14" s="43"/>
      <c r="N14" s="225"/>
      <c r="Q14" s="29"/>
      <c r="U14" s="29"/>
    </row>
    <row r="15" spans="1:22" ht="16.5" customHeight="1" x14ac:dyDescent="0.3">
      <c r="A15" s="346"/>
      <c r="B15" s="63"/>
      <c r="C15" s="43"/>
      <c r="D15" s="43"/>
      <c r="E15" s="22"/>
      <c r="F15" s="43"/>
      <c r="G15" s="43"/>
      <c r="H15" s="43"/>
      <c r="I15" s="43"/>
      <c r="J15" s="43"/>
      <c r="K15" s="43"/>
      <c r="L15" s="43"/>
      <c r="M15" s="43"/>
      <c r="N15" s="225"/>
      <c r="Q15" s="29"/>
      <c r="U15" s="29"/>
    </row>
    <row r="16" spans="1:22" ht="31.5" customHeight="1" x14ac:dyDescent="0.25">
      <c r="A16" s="259"/>
      <c r="B16" s="406" t="s">
        <v>23</v>
      </c>
      <c r="C16" s="92"/>
      <c r="D16" s="599" t="s">
        <v>58</v>
      </c>
      <c r="E16" s="600"/>
      <c r="F16" s="22"/>
      <c r="G16" s="22"/>
      <c r="H16" s="22"/>
      <c r="I16" s="22"/>
      <c r="J16" s="342"/>
      <c r="K16" s="342"/>
      <c r="L16" s="342"/>
      <c r="M16" s="313"/>
      <c r="N16" s="222"/>
      <c r="Q16" s="29"/>
      <c r="U16" s="29"/>
    </row>
    <row r="17" spans="1:22" ht="19.5" customHeight="1" x14ac:dyDescent="0.3">
      <c r="A17" s="346"/>
      <c r="B17" s="63"/>
      <c r="C17" s="43"/>
      <c r="D17" s="43"/>
      <c r="E17" s="22"/>
      <c r="F17" s="43"/>
      <c r="G17" s="43"/>
      <c r="H17" s="43"/>
      <c r="I17" s="43"/>
      <c r="J17" s="43"/>
      <c r="K17" s="43"/>
      <c r="L17" s="43"/>
      <c r="M17" s="43"/>
      <c r="N17" s="225"/>
      <c r="Q17" s="29"/>
      <c r="U17" s="29"/>
    </row>
    <row r="18" spans="1:22" ht="18.75" x14ac:dyDescent="0.3">
      <c r="A18" s="346" t="s">
        <v>215</v>
      </c>
      <c r="B18" s="63"/>
      <c r="C18" s="43"/>
      <c r="D18" s="43"/>
      <c r="E18" s="22"/>
      <c r="F18" s="43"/>
      <c r="G18" s="43"/>
      <c r="H18" s="43"/>
      <c r="I18" s="43"/>
      <c r="J18" s="43"/>
      <c r="K18" s="43"/>
      <c r="L18" s="43"/>
      <c r="M18" s="43"/>
      <c r="N18" s="225"/>
      <c r="Q18" s="29"/>
      <c r="U18" s="29"/>
    </row>
    <row r="19" spans="1:22" s="25" customFormat="1" ht="15" customHeight="1" x14ac:dyDescent="0.25">
      <c r="A19" s="595" t="s">
        <v>294</v>
      </c>
      <c r="B19" s="596"/>
      <c r="C19" s="596"/>
      <c r="D19" s="596"/>
      <c r="E19" s="596"/>
      <c r="F19" s="596"/>
      <c r="G19" s="596"/>
      <c r="H19" s="596"/>
      <c r="I19" s="596"/>
      <c r="J19" s="596"/>
      <c r="K19" s="596"/>
      <c r="L19" s="596"/>
      <c r="M19" s="596"/>
      <c r="N19" s="349"/>
      <c r="P19" s="79"/>
      <c r="Q19" s="80"/>
      <c r="R19" s="81"/>
      <c r="T19" s="79"/>
      <c r="U19" s="80"/>
      <c r="V19" s="81"/>
    </row>
    <row r="20" spans="1:22" s="25" customFormat="1" ht="33" customHeight="1" x14ac:dyDescent="0.25">
      <c r="A20" s="595"/>
      <c r="B20" s="596"/>
      <c r="C20" s="596"/>
      <c r="D20" s="596"/>
      <c r="E20" s="596"/>
      <c r="F20" s="596"/>
      <c r="G20" s="596"/>
      <c r="H20" s="596"/>
      <c r="I20" s="596"/>
      <c r="J20" s="596"/>
      <c r="K20" s="596"/>
      <c r="L20" s="596"/>
      <c r="M20" s="596"/>
      <c r="N20" s="349"/>
      <c r="P20" s="79"/>
      <c r="Q20" s="80"/>
      <c r="R20" s="81"/>
      <c r="T20" s="79"/>
      <c r="U20" s="80"/>
      <c r="V20" s="81"/>
    </row>
    <row r="21" spans="1:22" s="25" customFormat="1" x14ac:dyDescent="0.25">
      <c r="A21" s="347" t="s">
        <v>216</v>
      </c>
      <c r="B21" s="21"/>
      <c r="C21" s="18"/>
      <c r="D21" s="24"/>
      <c r="E21" s="23"/>
      <c r="F21" s="21"/>
      <c r="G21" s="18"/>
      <c r="H21" s="22"/>
      <c r="I21" s="23"/>
      <c r="J21" s="18"/>
      <c r="K21" s="24"/>
      <c r="L21" s="43"/>
      <c r="M21" s="23"/>
      <c r="N21" s="348"/>
      <c r="P21" s="79"/>
      <c r="Q21" s="80"/>
      <c r="R21" s="81"/>
      <c r="T21" s="79"/>
      <c r="U21" s="80"/>
      <c r="V21" s="81"/>
    </row>
    <row r="22" spans="1:22" ht="6.75" customHeight="1" x14ac:dyDescent="0.3">
      <c r="A22" s="346"/>
      <c r="B22" s="63"/>
      <c r="C22" s="43"/>
      <c r="D22" s="43"/>
      <c r="E22" s="22"/>
      <c r="F22" s="43"/>
      <c r="G22" s="43"/>
      <c r="H22" s="43"/>
      <c r="I22" s="43"/>
      <c r="J22" s="43"/>
      <c r="K22" s="43"/>
      <c r="L22" s="43"/>
      <c r="M22" s="43"/>
      <c r="N22" s="225"/>
      <c r="Q22" s="29"/>
      <c r="U22" s="29"/>
    </row>
    <row r="23" spans="1:22" ht="6.75" customHeight="1" x14ac:dyDescent="0.3">
      <c r="A23" s="346"/>
      <c r="B23" s="63"/>
      <c r="C23" s="43"/>
      <c r="D23" s="43"/>
      <c r="E23" s="22"/>
      <c r="F23" s="43"/>
      <c r="G23" s="43"/>
      <c r="H23" s="43"/>
      <c r="I23" s="43"/>
      <c r="J23" s="43"/>
      <c r="K23" s="43"/>
      <c r="L23" s="43"/>
      <c r="M23" s="43"/>
      <c r="N23" s="225"/>
      <c r="Q23" s="29"/>
      <c r="U23" s="29"/>
    </row>
    <row r="24" spans="1:22" s="13" customFormat="1" ht="24.75" customHeight="1" x14ac:dyDescent="0.25">
      <c r="A24" s="350"/>
      <c r="B24" s="407" t="s">
        <v>209</v>
      </c>
      <c r="C24" s="588" t="s">
        <v>208</v>
      </c>
      <c r="D24" s="588"/>
      <c r="E24" s="588"/>
      <c r="F24" s="588"/>
      <c r="G24" s="336"/>
      <c r="H24" s="407" t="s">
        <v>55</v>
      </c>
      <c r="I24" s="336"/>
      <c r="J24" s="407" t="s">
        <v>222</v>
      </c>
      <c r="K24" s="337"/>
      <c r="L24" s="341" t="s">
        <v>186</v>
      </c>
      <c r="M24" s="43"/>
      <c r="N24" s="351"/>
      <c r="O24" s="78"/>
      <c r="S24" s="78"/>
    </row>
    <row r="25" spans="1:22" ht="12" customHeight="1" x14ac:dyDescent="0.3">
      <c r="A25" s="346"/>
      <c r="B25" s="63"/>
      <c r="C25" s="279"/>
      <c r="D25" s="279"/>
      <c r="E25" s="279"/>
      <c r="F25" s="279"/>
      <c r="G25" s="43"/>
      <c r="H25" s="279"/>
      <c r="I25" s="43"/>
      <c r="J25" s="280" t="s">
        <v>56</v>
      </c>
      <c r="K25" s="63"/>
      <c r="L25" s="601" t="s">
        <v>295</v>
      </c>
      <c r="M25" s="601"/>
      <c r="N25" s="222"/>
      <c r="O25" s="29"/>
      <c r="S25" s="29"/>
    </row>
    <row r="26" spans="1:22" ht="3" customHeight="1" x14ac:dyDescent="0.3">
      <c r="A26" s="346"/>
      <c r="B26" s="63"/>
      <c r="C26" s="43"/>
      <c r="D26" s="43"/>
      <c r="E26" s="22"/>
      <c r="F26" s="43"/>
      <c r="G26" s="43"/>
      <c r="H26" s="43"/>
      <c r="I26" s="43"/>
      <c r="J26" s="43"/>
      <c r="K26" s="63"/>
      <c r="L26" s="43"/>
      <c r="M26" s="43"/>
      <c r="N26" s="222"/>
      <c r="O26" s="29"/>
      <c r="S26" s="29"/>
    </row>
    <row r="27" spans="1:22" ht="30.75" customHeight="1" x14ac:dyDescent="0.25">
      <c r="A27" s="576" t="s">
        <v>212</v>
      </c>
      <c r="B27" s="577"/>
      <c r="C27" s="589"/>
      <c r="D27" s="590"/>
      <c r="E27" s="590"/>
      <c r="F27" s="591"/>
      <c r="G27" s="281"/>
      <c r="H27" s="335"/>
      <c r="I27" s="281"/>
      <c r="J27" s="334" t="str">
        <f>IF(H27="","",+H27/$L$27)</f>
        <v/>
      </c>
      <c r="K27" s="63"/>
      <c r="L27" s="597">
        <f>+H27+H29+H31</f>
        <v>0</v>
      </c>
      <c r="M27" s="598"/>
      <c r="N27" s="222"/>
      <c r="O27" s="29"/>
      <c r="S27" s="29"/>
    </row>
    <row r="28" spans="1:22" ht="9.75" customHeight="1" x14ac:dyDescent="0.25">
      <c r="A28" s="352"/>
      <c r="B28" s="282"/>
      <c r="C28" s="43"/>
      <c r="D28" s="43"/>
      <c r="E28" s="22"/>
      <c r="F28" s="43"/>
      <c r="G28" s="43"/>
      <c r="H28" s="32"/>
      <c r="I28" s="43"/>
      <c r="J28" s="283"/>
      <c r="K28" s="63"/>
      <c r="L28" s="43"/>
      <c r="M28" s="43"/>
      <c r="N28" s="222"/>
      <c r="O28" s="29"/>
      <c r="S28" s="29"/>
    </row>
    <row r="29" spans="1:22" ht="30.75" customHeight="1" x14ac:dyDescent="0.25">
      <c r="A29" s="576" t="s">
        <v>213</v>
      </c>
      <c r="B29" s="577"/>
      <c r="C29" s="589"/>
      <c r="D29" s="590"/>
      <c r="E29" s="590"/>
      <c r="F29" s="591"/>
      <c r="G29" s="281"/>
      <c r="H29" s="335"/>
      <c r="I29" s="281"/>
      <c r="J29" s="334" t="str">
        <f>IF(H29="","",+H29/$L$27)</f>
        <v/>
      </c>
      <c r="K29" s="63"/>
      <c r="L29" s="43"/>
      <c r="M29" s="43"/>
      <c r="N29" s="222"/>
      <c r="O29" s="29"/>
      <c r="S29" s="29"/>
    </row>
    <row r="30" spans="1:22" ht="9.75" customHeight="1" x14ac:dyDescent="0.25">
      <c r="A30" s="352"/>
      <c r="B30" s="282"/>
      <c r="C30" s="43"/>
      <c r="D30" s="43"/>
      <c r="E30" s="22"/>
      <c r="F30" s="43"/>
      <c r="G30" s="43"/>
      <c r="H30" s="32"/>
      <c r="I30" s="43"/>
      <c r="J30" s="283"/>
      <c r="K30" s="63"/>
      <c r="L30" s="43"/>
      <c r="M30" s="63"/>
      <c r="N30" s="222"/>
      <c r="O30" s="29"/>
      <c r="S30" s="29"/>
    </row>
    <row r="31" spans="1:22" ht="30.75" customHeight="1" x14ac:dyDescent="0.25">
      <c r="A31" s="576" t="s">
        <v>214</v>
      </c>
      <c r="B31" s="577"/>
      <c r="C31" s="589"/>
      <c r="D31" s="590"/>
      <c r="E31" s="590"/>
      <c r="F31" s="591"/>
      <c r="G31" s="281"/>
      <c r="H31" s="434">
        <f>+D35+D37+D39+D41+H35+H37+H39+H41+K35+K37+K39+K41</f>
        <v>0</v>
      </c>
      <c r="I31" s="281"/>
      <c r="J31" s="334" t="str">
        <f>IF(H31=0,"",+H31/$L$27)</f>
        <v/>
      </c>
      <c r="K31" s="63"/>
      <c r="L31" s="43"/>
      <c r="M31" s="43"/>
      <c r="N31" s="222"/>
      <c r="O31" s="29"/>
      <c r="S31" s="29"/>
    </row>
    <row r="32" spans="1:22" ht="15" customHeight="1" x14ac:dyDescent="0.25">
      <c r="A32" s="352"/>
      <c r="B32" s="282"/>
      <c r="C32" s="43" t="s">
        <v>223</v>
      </c>
      <c r="D32" s="43"/>
      <c r="E32" s="22"/>
      <c r="F32" s="43"/>
      <c r="G32" s="43"/>
      <c r="H32" s="32"/>
      <c r="I32" s="43"/>
      <c r="J32" s="283"/>
      <c r="K32" s="63"/>
      <c r="L32" s="43"/>
      <c r="M32" s="63"/>
      <c r="N32" s="222"/>
      <c r="O32" s="29"/>
      <c r="S32" s="29"/>
    </row>
    <row r="33" spans="1:22" ht="15" customHeight="1" x14ac:dyDescent="0.25">
      <c r="A33" s="352"/>
      <c r="B33" s="282"/>
      <c r="C33" s="43" t="s">
        <v>297</v>
      </c>
      <c r="D33" s="43"/>
      <c r="E33" s="22"/>
      <c r="F33" s="43"/>
      <c r="G33" s="43"/>
      <c r="H33" s="32"/>
      <c r="I33" s="43"/>
      <c r="J33" s="283"/>
      <c r="K33" s="63"/>
      <c r="L33" s="43"/>
      <c r="M33" s="43"/>
      <c r="N33" s="222"/>
      <c r="O33" s="29"/>
      <c r="S33" s="29"/>
    </row>
    <row r="34" spans="1:22" ht="15" customHeight="1" x14ac:dyDescent="0.25">
      <c r="A34" s="352"/>
      <c r="B34" s="282"/>
      <c r="C34" s="43"/>
      <c r="D34" s="43"/>
      <c r="E34" s="22"/>
      <c r="F34" s="43"/>
      <c r="G34" s="43"/>
      <c r="H34" s="32"/>
      <c r="I34" s="43"/>
      <c r="J34" s="283"/>
      <c r="K34" s="63"/>
      <c r="L34" s="43"/>
      <c r="M34" s="63"/>
      <c r="N34" s="222"/>
      <c r="O34" s="29"/>
      <c r="S34" s="29"/>
    </row>
    <row r="35" spans="1:22" ht="20.25" customHeight="1" x14ac:dyDescent="0.25">
      <c r="A35" s="352"/>
      <c r="B35" s="282"/>
      <c r="C35" s="332" t="s">
        <v>149</v>
      </c>
      <c r="D35" s="578"/>
      <c r="E35" s="579"/>
      <c r="F35" s="331"/>
      <c r="G35" s="332" t="s">
        <v>4</v>
      </c>
      <c r="H35" s="335"/>
      <c r="I35" s="435"/>
      <c r="J35" s="332" t="s">
        <v>156</v>
      </c>
      <c r="K35" s="578"/>
      <c r="L35" s="579"/>
      <c r="M35" s="435"/>
      <c r="N35" s="222"/>
      <c r="P35" s="29"/>
    </row>
    <row r="36" spans="1:22" ht="9.75" customHeight="1" x14ac:dyDescent="0.25">
      <c r="A36" s="352"/>
      <c r="B36" s="282"/>
      <c r="C36" s="282"/>
      <c r="D36" s="43"/>
      <c r="E36" s="32"/>
      <c r="F36" s="43"/>
      <c r="G36" s="282"/>
      <c r="H36" s="63"/>
      <c r="I36" s="43"/>
      <c r="J36" s="283"/>
      <c r="K36" s="43"/>
      <c r="L36" s="32"/>
      <c r="M36" s="435"/>
      <c r="N36" s="222"/>
      <c r="Q36" s="29"/>
    </row>
    <row r="37" spans="1:22" ht="20.25" customHeight="1" x14ac:dyDescent="0.25">
      <c r="A37" s="352"/>
      <c r="B37" s="282"/>
      <c r="C37" s="332" t="s">
        <v>150</v>
      </c>
      <c r="D37" s="578"/>
      <c r="E37" s="579"/>
      <c r="F37" s="331"/>
      <c r="G37" s="332" t="s">
        <v>153</v>
      </c>
      <c r="H37" s="335"/>
      <c r="I37" s="435"/>
      <c r="J37" s="332" t="s">
        <v>157</v>
      </c>
      <c r="K37" s="578"/>
      <c r="L37" s="579"/>
      <c r="M37" s="435"/>
      <c r="N37" s="222"/>
      <c r="P37" s="29"/>
    </row>
    <row r="38" spans="1:22" ht="9.75" customHeight="1" x14ac:dyDescent="0.25">
      <c r="A38" s="352"/>
      <c r="B38" s="282"/>
      <c r="C38" s="282"/>
      <c r="D38" s="43"/>
      <c r="E38" s="32"/>
      <c r="F38" s="43"/>
      <c r="G38" s="283"/>
      <c r="H38" s="63"/>
      <c r="I38" s="43"/>
      <c r="J38" s="283"/>
      <c r="K38" s="43"/>
      <c r="L38" s="32"/>
      <c r="M38" s="435"/>
      <c r="N38" s="222"/>
      <c r="Q38" s="29"/>
    </row>
    <row r="39" spans="1:22" ht="20.25" customHeight="1" x14ac:dyDescent="0.25">
      <c r="A39" s="352"/>
      <c r="B39" s="282"/>
      <c r="C39" s="332" t="s">
        <v>151</v>
      </c>
      <c r="D39" s="578"/>
      <c r="E39" s="579"/>
      <c r="F39" s="331"/>
      <c r="G39" s="332" t="s">
        <v>154</v>
      </c>
      <c r="H39" s="335"/>
      <c r="I39" s="435"/>
      <c r="J39" s="332" t="s">
        <v>158</v>
      </c>
      <c r="K39" s="578"/>
      <c r="L39" s="579"/>
      <c r="M39" s="435"/>
      <c r="N39" s="222"/>
      <c r="P39" s="29"/>
    </row>
    <row r="40" spans="1:22" ht="9.75" customHeight="1" x14ac:dyDescent="0.25">
      <c r="A40" s="352"/>
      <c r="B40" s="282"/>
      <c r="C40" s="282"/>
      <c r="D40" s="43"/>
      <c r="E40" s="32"/>
      <c r="F40" s="43"/>
      <c r="G40" s="283"/>
      <c r="H40" s="63"/>
      <c r="I40" s="43"/>
      <c r="J40" s="283"/>
      <c r="K40" s="43"/>
      <c r="L40" s="32"/>
      <c r="M40" s="435"/>
      <c r="N40" s="222"/>
      <c r="Q40" s="29"/>
    </row>
    <row r="41" spans="1:22" ht="20.25" customHeight="1" x14ac:dyDescent="0.25">
      <c r="A41" s="352"/>
      <c r="B41" s="282"/>
      <c r="C41" s="332" t="s">
        <v>152</v>
      </c>
      <c r="D41" s="578"/>
      <c r="E41" s="579"/>
      <c r="F41" s="331"/>
      <c r="G41" s="332" t="s">
        <v>155</v>
      </c>
      <c r="H41" s="335"/>
      <c r="I41" s="435"/>
      <c r="J41" s="332" t="s">
        <v>159</v>
      </c>
      <c r="K41" s="578"/>
      <c r="L41" s="579"/>
      <c r="M41" s="435"/>
      <c r="N41" s="222"/>
      <c r="P41" s="29"/>
    </row>
    <row r="42" spans="1:22" ht="9.75" customHeight="1" x14ac:dyDescent="0.25">
      <c r="A42" s="352"/>
      <c r="B42" s="282"/>
      <c r="C42" s="22"/>
      <c r="D42" s="43"/>
      <c r="E42" s="32"/>
      <c r="F42" s="43"/>
      <c r="G42" s="283"/>
      <c r="H42" s="63"/>
      <c r="I42" s="43"/>
      <c r="J42" s="43"/>
      <c r="K42" s="33"/>
      <c r="L42" s="43"/>
      <c r="M42" s="43"/>
      <c r="N42" s="222"/>
      <c r="Q42" s="29"/>
    </row>
    <row r="43" spans="1:22" ht="9.75" customHeight="1" x14ac:dyDescent="0.25">
      <c r="A43" s="352"/>
      <c r="B43" s="282"/>
      <c r="C43" s="22"/>
      <c r="D43" s="43"/>
      <c r="E43" s="43"/>
      <c r="F43" s="32"/>
      <c r="G43" s="43"/>
      <c r="H43" s="283"/>
      <c r="I43" s="63"/>
      <c r="J43" s="43"/>
      <c r="K43" s="43"/>
      <c r="L43" s="43"/>
      <c r="M43" s="43"/>
      <c r="N43" s="222"/>
      <c r="Q43" s="29"/>
    </row>
    <row r="44" spans="1:22" ht="18.75" x14ac:dyDescent="0.3">
      <c r="A44" s="346" t="s">
        <v>296</v>
      </c>
      <c r="B44" s="63"/>
      <c r="C44" s="43"/>
      <c r="D44" s="43"/>
      <c r="E44" s="22"/>
      <c r="F44" s="43"/>
      <c r="G44" s="43"/>
      <c r="H44" s="43"/>
      <c r="I44" s="43"/>
      <c r="J44" s="43"/>
      <c r="K44" s="43"/>
      <c r="L44" s="43"/>
      <c r="M44" s="43"/>
      <c r="N44" s="225"/>
      <c r="Q44" s="29"/>
      <c r="U44" s="29"/>
    </row>
    <row r="45" spans="1:22" s="25" customFormat="1" x14ac:dyDescent="0.25">
      <c r="A45" s="347" t="s">
        <v>43</v>
      </c>
      <c r="B45" s="21"/>
      <c r="C45" s="18"/>
      <c r="D45" s="24"/>
      <c r="E45" s="23"/>
      <c r="F45" s="21"/>
      <c r="G45" s="18"/>
      <c r="H45" s="22"/>
      <c r="I45" s="23"/>
      <c r="J45" s="18"/>
      <c r="K45" s="24"/>
      <c r="L45" s="23"/>
      <c r="M45" s="43"/>
      <c r="N45" s="348"/>
      <c r="P45" s="79"/>
      <c r="Q45" s="80"/>
      <c r="R45" s="81"/>
      <c r="T45" s="79"/>
      <c r="U45" s="80"/>
      <c r="V45" s="81"/>
    </row>
    <row r="46" spans="1:22" s="25" customFormat="1" x14ac:dyDescent="0.25">
      <c r="A46" s="347" t="s">
        <v>71</v>
      </c>
      <c r="B46" s="21"/>
      <c r="C46" s="18"/>
      <c r="D46" s="24"/>
      <c r="E46" s="23"/>
      <c r="F46" s="21"/>
      <c r="G46" s="18"/>
      <c r="H46" s="22"/>
      <c r="I46" s="23"/>
      <c r="J46" s="18"/>
      <c r="K46" s="24"/>
      <c r="L46" s="23"/>
      <c r="M46" s="43"/>
      <c r="N46" s="348"/>
      <c r="P46" s="79"/>
      <c r="Q46" s="80"/>
      <c r="R46" s="81"/>
      <c r="T46" s="79"/>
      <c r="U46" s="80"/>
      <c r="V46" s="81"/>
    </row>
    <row r="47" spans="1:22" ht="6.75" customHeight="1" x14ac:dyDescent="0.3">
      <c r="A47" s="346"/>
      <c r="B47" s="63"/>
      <c r="C47" s="43"/>
      <c r="D47" s="43"/>
      <c r="E47" s="22"/>
      <c r="F47" s="43"/>
      <c r="G47" s="43"/>
      <c r="H47" s="43"/>
      <c r="I47" s="43"/>
      <c r="J47" s="43"/>
      <c r="K47" s="43"/>
      <c r="L47" s="43"/>
      <c r="M47" s="43"/>
      <c r="N47" s="225"/>
      <c r="Q47" s="29"/>
      <c r="U47" s="29"/>
    </row>
    <row r="48" spans="1:22" ht="6.75" customHeight="1" x14ac:dyDescent="0.3">
      <c r="A48" s="346"/>
      <c r="B48" s="63"/>
      <c r="C48" s="43"/>
      <c r="D48" s="43"/>
      <c r="E48" s="22"/>
      <c r="F48" s="43"/>
      <c r="G48" s="43"/>
      <c r="H48" s="43"/>
      <c r="I48" s="43"/>
      <c r="J48" s="43"/>
      <c r="K48" s="43"/>
      <c r="L48" s="43"/>
      <c r="M48" s="43"/>
      <c r="N48" s="225"/>
      <c r="Q48" s="29"/>
      <c r="U48" s="29"/>
    </row>
    <row r="49" spans="1:19" s="13" customFormat="1" ht="24.75" customHeight="1" x14ac:dyDescent="0.25">
      <c r="A49" s="350"/>
      <c r="B49" s="407" t="s">
        <v>209</v>
      </c>
      <c r="C49" s="588" t="s">
        <v>57</v>
      </c>
      <c r="D49" s="588"/>
      <c r="E49" s="588"/>
      <c r="F49" s="588"/>
      <c r="G49" s="336"/>
      <c r="H49" s="407" t="s">
        <v>55</v>
      </c>
      <c r="I49" s="336"/>
      <c r="J49" s="407" t="s">
        <v>221</v>
      </c>
      <c r="K49" s="337"/>
      <c r="L49" s="341" t="s">
        <v>187</v>
      </c>
      <c r="M49" s="43"/>
      <c r="N49" s="351"/>
      <c r="O49" s="78"/>
      <c r="S49" s="78"/>
    </row>
    <row r="50" spans="1:19" ht="12" customHeight="1" x14ac:dyDescent="0.3">
      <c r="A50" s="346"/>
      <c r="B50" s="63"/>
      <c r="C50" s="279"/>
      <c r="D50" s="279"/>
      <c r="E50" s="279"/>
      <c r="F50" s="279"/>
      <c r="G50" s="43"/>
      <c r="H50" s="279"/>
      <c r="I50" s="43"/>
      <c r="J50" s="280" t="s">
        <v>56</v>
      </c>
      <c r="K50" s="63"/>
      <c r="L50" s="433" t="s">
        <v>310</v>
      </c>
      <c r="M50" s="43"/>
      <c r="N50" s="222"/>
      <c r="O50" s="29"/>
      <c r="S50" s="29"/>
    </row>
    <row r="51" spans="1:19" ht="3" customHeight="1" x14ac:dyDescent="0.3">
      <c r="A51" s="346"/>
      <c r="B51" s="63"/>
      <c r="C51" s="43"/>
      <c r="D51" s="43"/>
      <c r="E51" s="22"/>
      <c r="F51" s="43"/>
      <c r="G51" s="43"/>
      <c r="H51" s="43"/>
      <c r="I51" s="43"/>
      <c r="J51" s="43"/>
      <c r="K51" s="63"/>
      <c r="L51" s="43"/>
      <c r="M51" s="43"/>
      <c r="N51" s="222"/>
      <c r="O51" s="29"/>
      <c r="S51" s="29"/>
    </row>
    <row r="52" spans="1:19" ht="30.75" customHeight="1" x14ac:dyDescent="0.25">
      <c r="A52" s="576" t="s">
        <v>255</v>
      </c>
      <c r="B52" s="577"/>
      <c r="C52" s="580"/>
      <c r="D52" s="581"/>
      <c r="E52" s="581"/>
      <c r="F52" s="582"/>
      <c r="G52" s="281"/>
      <c r="H52" s="186"/>
      <c r="I52" s="281"/>
      <c r="J52" s="91" t="str">
        <f>IF(H52="","",+H52/$L$52)</f>
        <v/>
      </c>
      <c r="K52" s="63"/>
      <c r="L52" s="572">
        <f>+H52+H54+H56+H58+H60+H62+H64+H66</f>
        <v>0</v>
      </c>
      <c r="M52" s="573"/>
      <c r="N52" s="222"/>
      <c r="O52" s="29"/>
      <c r="S52" s="29"/>
    </row>
    <row r="53" spans="1:19" ht="9.75" customHeight="1" x14ac:dyDescent="0.25">
      <c r="A53" s="352"/>
      <c r="B53" s="282"/>
      <c r="C53" s="43"/>
      <c r="D53" s="43"/>
      <c r="E53" s="22"/>
      <c r="F53" s="43"/>
      <c r="G53" s="43"/>
      <c r="H53" s="32"/>
      <c r="I53" s="43"/>
      <c r="J53" s="283"/>
      <c r="K53" s="63"/>
      <c r="L53" s="43"/>
      <c r="M53" s="43"/>
      <c r="N53" s="222"/>
      <c r="O53" s="29"/>
      <c r="S53" s="29"/>
    </row>
    <row r="54" spans="1:19" ht="30.75" customHeight="1" x14ac:dyDescent="0.25">
      <c r="A54" s="576" t="s">
        <v>256</v>
      </c>
      <c r="B54" s="577"/>
      <c r="C54" s="580"/>
      <c r="D54" s="581"/>
      <c r="E54" s="581"/>
      <c r="F54" s="582"/>
      <c r="G54" s="281"/>
      <c r="H54" s="186"/>
      <c r="I54" s="281"/>
      <c r="J54" s="91" t="str">
        <f>IF(H54="","",+H54/$L$52)</f>
        <v/>
      </c>
      <c r="K54" s="63"/>
      <c r="L54" s="43"/>
      <c r="M54" s="43"/>
      <c r="N54" s="222"/>
      <c r="O54" s="29"/>
      <c r="S54" s="29"/>
    </row>
    <row r="55" spans="1:19" ht="9.75" customHeight="1" x14ac:dyDescent="0.25">
      <c r="A55" s="352"/>
      <c r="B55" s="282"/>
      <c r="C55" s="43"/>
      <c r="D55" s="43"/>
      <c r="E55" s="22"/>
      <c r="F55" s="43"/>
      <c r="G55" s="43"/>
      <c r="H55" s="32"/>
      <c r="I55" s="43"/>
      <c r="J55" s="283"/>
      <c r="K55" s="63"/>
      <c r="L55" s="43"/>
      <c r="M55" s="43"/>
      <c r="N55" s="222"/>
      <c r="O55" s="29"/>
      <c r="S55" s="29"/>
    </row>
    <row r="56" spans="1:19" ht="30.75" customHeight="1" x14ac:dyDescent="0.25">
      <c r="A56" s="576" t="s">
        <v>257</v>
      </c>
      <c r="B56" s="577"/>
      <c r="C56" s="580"/>
      <c r="D56" s="581"/>
      <c r="E56" s="581"/>
      <c r="F56" s="582"/>
      <c r="G56" s="281"/>
      <c r="H56" s="186"/>
      <c r="I56" s="281"/>
      <c r="J56" s="91" t="str">
        <f>IF(H56="","",+H56/$L$52)</f>
        <v/>
      </c>
      <c r="K56" s="63"/>
      <c r="L56" s="43"/>
      <c r="M56" s="43"/>
      <c r="N56" s="222"/>
      <c r="O56" s="29"/>
      <c r="S56" s="29"/>
    </row>
    <row r="57" spans="1:19" ht="9.75" customHeight="1" x14ac:dyDescent="0.25">
      <c r="A57" s="352"/>
      <c r="B57" s="282"/>
      <c r="C57" s="43"/>
      <c r="D57" s="43"/>
      <c r="E57" s="22"/>
      <c r="F57" s="43"/>
      <c r="G57" s="43"/>
      <c r="H57" s="32"/>
      <c r="I57" s="43"/>
      <c r="J57" s="283"/>
      <c r="K57" s="63"/>
      <c r="L57" s="43"/>
      <c r="M57" s="43"/>
      <c r="N57" s="222"/>
      <c r="O57" s="29"/>
      <c r="S57" s="29"/>
    </row>
    <row r="58" spans="1:19" ht="30.75" customHeight="1" x14ac:dyDescent="0.25">
      <c r="A58" s="576" t="s">
        <v>258</v>
      </c>
      <c r="B58" s="577"/>
      <c r="C58" s="580"/>
      <c r="D58" s="581"/>
      <c r="E58" s="581"/>
      <c r="F58" s="582"/>
      <c r="G58" s="281"/>
      <c r="H58" s="186"/>
      <c r="I58" s="281"/>
      <c r="J58" s="91" t="str">
        <f>IF(H58="","",+H58/$L$52)</f>
        <v/>
      </c>
      <c r="K58" s="63"/>
      <c r="L58" s="43"/>
      <c r="M58" s="23"/>
      <c r="N58" s="222"/>
      <c r="O58" s="29"/>
      <c r="S58" s="29"/>
    </row>
    <row r="59" spans="1:19" ht="9.75" customHeight="1" x14ac:dyDescent="0.25">
      <c r="A59" s="352"/>
      <c r="B59" s="282"/>
      <c r="C59" s="43"/>
      <c r="D59" s="43"/>
      <c r="E59" s="22"/>
      <c r="F59" s="43"/>
      <c r="G59" s="43"/>
      <c r="H59" s="32"/>
      <c r="I59" s="43"/>
      <c r="J59" s="283"/>
      <c r="K59" s="63"/>
      <c r="L59" s="43"/>
      <c r="M59" s="43"/>
      <c r="N59" s="222"/>
      <c r="O59" s="29"/>
      <c r="S59" s="29"/>
    </row>
    <row r="60" spans="1:19" ht="30.75" customHeight="1" x14ac:dyDescent="0.25">
      <c r="A60" s="576" t="s">
        <v>259</v>
      </c>
      <c r="B60" s="577"/>
      <c r="C60" s="580"/>
      <c r="D60" s="581"/>
      <c r="E60" s="581"/>
      <c r="F60" s="582"/>
      <c r="G60" s="281"/>
      <c r="H60" s="186"/>
      <c r="I60" s="281"/>
      <c r="J60" s="91" t="str">
        <f>IF(H60="","",+H60/$L$52)</f>
        <v/>
      </c>
      <c r="K60" s="63"/>
      <c r="L60" s="43"/>
      <c r="M60" s="436"/>
      <c r="N60" s="222"/>
      <c r="O60" s="29"/>
      <c r="S60" s="29"/>
    </row>
    <row r="61" spans="1:19" ht="9.75" customHeight="1" x14ac:dyDescent="0.25">
      <c r="A61" s="352"/>
      <c r="B61" s="282"/>
      <c r="C61" s="43"/>
      <c r="D61" s="43"/>
      <c r="E61" s="22"/>
      <c r="F61" s="43"/>
      <c r="G61" s="43"/>
      <c r="H61" s="32"/>
      <c r="I61" s="43"/>
      <c r="J61" s="283"/>
      <c r="K61" s="63"/>
      <c r="L61" s="43"/>
      <c r="M61" s="43"/>
      <c r="N61" s="222"/>
      <c r="O61" s="29"/>
      <c r="S61" s="29"/>
    </row>
    <row r="62" spans="1:19" ht="30.75" customHeight="1" x14ac:dyDescent="0.25">
      <c r="A62" s="576" t="s">
        <v>260</v>
      </c>
      <c r="B62" s="577"/>
      <c r="C62" s="580"/>
      <c r="D62" s="581"/>
      <c r="E62" s="581"/>
      <c r="F62" s="582"/>
      <c r="G62" s="281"/>
      <c r="H62" s="186"/>
      <c r="I62" s="281"/>
      <c r="J62" s="91" t="str">
        <f>IF(H62="","",+H62/$L$52)</f>
        <v/>
      </c>
      <c r="K62" s="63"/>
      <c r="L62" s="43"/>
      <c r="M62" s="43"/>
      <c r="N62" s="222"/>
      <c r="O62" s="29"/>
      <c r="S62" s="29"/>
    </row>
    <row r="63" spans="1:19" ht="9.75" customHeight="1" x14ac:dyDescent="0.25">
      <c r="A63" s="352"/>
      <c r="B63" s="282"/>
      <c r="C63" s="43"/>
      <c r="D63" s="43"/>
      <c r="E63" s="22"/>
      <c r="F63" s="43"/>
      <c r="G63" s="43"/>
      <c r="H63" s="32"/>
      <c r="I63" s="43"/>
      <c r="J63" s="283"/>
      <c r="K63" s="63"/>
      <c r="L63" s="43"/>
      <c r="M63" s="43"/>
      <c r="N63" s="222"/>
      <c r="O63" s="29"/>
      <c r="S63" s="29"/>
    </row>
    <row r="64" spans="1:19" ht="30.75" customHeight="1" x14ac:dyDescent="0.25">
      <c r="A64" s="576" t="s">
        <v>261</v>
      </c>
      <c r="B64" s="577"/>
      <c r="C64" s="580"/>
      <c r="D64" s="581"/>
      <c r="E64" s="581"/>
      <c r="F64" s="582"/>
      <c r="G64" s="281"/>
      <c r="H64" s="186"/>
      <c r="I64" s="281"/>
      <c r="J64" s="91" t="str">
        <f>IF(H64="","",+H64/$L$52)</f>
        <v/>
      </c>
      <c r="K64" s="63"/>
      <c r="L64" s="43"/>
      <c r="M64" s="43"/>
      <c r="N64" s="222"/>
      <c r="O64" s="29"/>
      <c r="S64" s="29"/>
    </row>
    <row r="65" spans="1:22" ht="9.75" customHeight="1" x14ac:dyDescent="0.25">
      <c r="A65" s="352"/>
      <c r="B65" s="282"/>
      <c r="C65" s="43"/>
      <c r="D65" s="43"/>
      <c r="E65" s="22"/>
      <c r="F65" s="43"/>
      <c r="G65" s="43"/>
      <c r="H65" s="32"/>
      <c r="I65" s="43"/>
      <c r="J65" s="283"/>
      <c r="K65" s="63"/>
      <c r="L65" s="43"/>
      <c r="M65" s="43"/>
      <c r="N65" s="222"/>
      <c r="O65" s="29"/>
      <c r="S65" s="29"/>
    </row>
    <row r="66" spans="1:22" ht="30.75" customHeight="1" x14ac:dyDescent="0.25">
      <c r="A66" s="576" t="s">
        <v>263</v>
      </c>
      <c r="B66" s="577"/>
      <c r="C66" s="580"/>
      <c r="D66" s="581"/>
      <c r="E66" s="581"/>
      <c r="F66" s="582"/>
      <c r="G66" s="281"/>
      <c r="H66" s="437">
        <f>+D70+D72+D74+D76+H70+H72+H74+H76+K70+K72+K74+K76</f>
        <v>0</v>
      </c>
      <c r="I66" s="281"/>
      <c r="J66" s="91" t="str">
        <f>IF(H66=0,"",+H66/$L$52)</f>
        <v/>
      </c>
      <c r="K66" s="63"/>
      <c r="L66" s="43"/>
      <c r="M66" s="43"/>
      <c r="N66" s="222"/>
      <c r="O66" s="29"/>
      <c r="S66" s="29"/>
    </row>
    <row r="67" spans="1:22" ht="15" customHeight="1" x14ac:dyDescent="0.25">
      <c r="A67" s="352"/>
      <c r="B67" s="282"/>
      <c r="C67" s="43" t="s">
        <v>264</v>
      </c>
      <c r="D67" s="43"/>
      <c r="E67" s="22"/>
      <c r="F67" s="43"/>
      <c r="G67" s="43"/>
      <c r="H67" s="32"/>
      <c r="I67" s="43"/>
      <c r="J67" s="283"/>
      <c r="K67" s="63"/>
      <c r="L67" s="43"/>
      <c r="M67" s="63"/>
      <c r="N67" s="222"/>
      <c r="O67" s="29"/>
      <c r="S67" s="29"/>
    </row>
    <row r="68" spans="1:22" ht="15" customHeight="1" x14ac:dyDescent="0.25">
      <c r="A68" s="352"/>
      <c r="B68" s="282"/>
      <c r="C68" s="43" t="s">
        <v>297</v>
      </c>
      <c r="D68" s="43"/>
      <c r="E68" s="22"/>
      <c r="F68" s="43"/>
      <c r="G68" s="43"/>
      <c r="H68" s="32"/>
      <c r="I68" s="43"/>
      <c r="J68" s="283"/>
      <c r="K68" s="63"/>
      <c r="L68" s="43"/>
      <c r="M68" s="43"/>
      <c r="N68" s="222"/>
      <c r="O68" s="29"/>
      <c r="S68" s="29"/>
    </row>
    <row r="69" spans="1:22" ht="15" customHeight="1" x14ac:dyDescent="0.25">
      <c r="A69" s="352"/>
      <c r="B69" s="282"/>
      <c r="C69" s="43"/>
      <c r="D69" s="43"/>
      <c r="E69" s="22"/>
      <c r="F69" s="43"/>
      <c r="G69" s="43"/>
      <c r="H69" s="32"/>
      <c r="I69" s="43"/>
      <c r="J69" s="283"/>
      <c r="K69" s="63"/>
      <c r="L69" s="43"/>
      <c r="M69" s="63"/>
      <c r="N69" s="222"/>
      <c r="O69" s="29"/>
      <c r="S69" s="29"/>
    </row>
    <row r="70" spans="1:22" ht="20.25" customHeight="1" x14ac:dyDescent="0.25">
      <c r="A70" s="352"/>
      <c r="B70" s="282"/>
      <c r="C70" s="332" t="s">
        <v>149</v>
      </c>
      <c r="D70" s="570"/>
      <c r="E70" s="571"/>
      <c r="F70" s="331"/>
      <c r="G70" s="332" t="s">
        <v>4</v>
      </c>
      <c r="H70" s="404"/>
      <c r="I70" s="435"/>
      <c r="J70" s="332" t="s">
        <v>156</v>
      </c>
      <c r="K70" s="570"/>
      <c r="L70" s="571"/>
      <c r="M70" s="435"/>
      <c r="N70" s="222"/>
      <c r="P70" s="29"/>
    </row>
    <row r="71" spans="1:22" ht="9.75" customHeight="1" x14ac:dyDescent="0.25">
      <c r="A71" s="352"/>
      <c r="B71" s="282"/>
      <c r="C71" s="282"/>
      <c r="D71" s="43"/>
      <c r="E71" s="32"/>
      <c r="F71" s="43"/>
      <c r="G71" s="282"/>
      <c r="H71" s="43"/>
      <c r="I71" s="43"/>
      <c r="J71" s="283"/>
      <c r="K71" s="43"/>
      <c r="L71" s="32"/>
      <c r="M71" s="435"/>
      <c r="N71" s="222"/>
      <c r="Q71" s="29"/>
    </row>
    <row r="72" spans="1:22" ht="20.25" customHeight="1" x14ac:dyDescent="0.25">
      <c r="A72" s="352"/>
      <c r="B72" s="282"/>
      <c r="C72" s="332" t="s">
        <v>150</v>
      </c>
      <c r="D72" s="570"/>
      <c r="E72" s="571"/>
      <c r="F72" s="331"/>
      <c r="G72" s="332" t="s">
        <v>153</v>
      </c>
      <c r="H72" s="404"/>
      <c r="I72" s="435"/>
      <c r="J72" s="332" t="s">
        <v>157</v>
      </c>
      <c r="K72" s="570"/>
      <c r="L72" s="571"/>
      <c r="M72" s="435"/>
      <c r="N72" s="222"/>
      <c r="P72" s="29"/>
    </row>
    <row r="73" spans="1:22" ht="9.75" customHeight="1" x14ac:dyDescent="0.25">
      <c r="A73" s="352"/>
      <c r="B73" s="282"/>
      <c r="C73" s="282"/>
      <c r="D73" s="43"/>
      <c r="E73" s="32"/>
      <c r="F73" s="43"/>
      <c r="G73" s="283"/>
      <c r="H73" s="43"/>
      <c r="I73" s="43"/>
      <c r="J73" s="283"/>
      <c r="K73" s="43"/>
      <c r="L73" s="32"/>
      <c r="M73" s="435"/>
      <c r="N73" s="222"/>
      <c r="Q73" s="29"/>
    </row>
    <row r="74" spans="1:22" ht="20.25" customHeight="1" x14ac:dyDescent="0.25">
      <c r="A74" s="352"/>
      <c r="B74" s="282"/>
      <c r="C74" s="332" t="s">
        <v>151</v>
      </c>
      <c r="D74" s="570"/>
      <c r="E74" s="571"/>
      <c r="F74" s="331"/>
      <c r="G74" s="332" t="s">
        <v>154</v>
      </c>
      <c r="H74" s="404"/>
      <c r="I74" s="435"/>
      <c r="J74" s="332" t="s">
        <v>158</v>
      </c>
      <c r="K74" s="570"/>
      <c r="L74" s="571"/>
      <c r="M74" s="435"/>
      <c r="N74" s="222"/>
      <c r="P74" s="29"/>
    </row>
    <row r="75" spans="1:22" ht="9.75" customHeight="1" x14ac:dyDescent="0.25">
      <c r="A75" s="352"/>
      <c r="B75" s="282"/>
      <c r="C75" s="282"/>
      <c r="D75" s="43"/>
      <c r="E75" s="32"/>
      <c r="F75" s="43"/>
      <c r="G75" s="283"/>
      <c r="H75" s="43"/>
      <c r="I75" s="43"/>
      <c r="J75" s="283"/>
      <c r="K75" s="43"/>
      <c r="L75" s="32"/>
      <c r="M75" s="435"/>
      <c r="N75" s="222"/>
      <c r="Q75" s="29"/>
    </row>
    <row r="76" spans="1:22" ht="20.25" customHeight="1" x14ac:dyDescent="0.25">
      <c r="A76" s="352"/>
      <c r="B76" s="282"/>
      <c r="C76" s="332" t="s">
        <v>152</v>
      </c>
      <c r="D76" s="570"/>
      <c r="E76" s="571"/>
      <c r="F76" s="331"/>
      <c r="G76" s="332" t="s">
        <v>155</v>
      </c>
      <c r="H76" s="404"/>
      <c r="I76" s="435"/>
      <c r="J76" s="332" t="s">
        <v>159</v>
      </c>
      <c r="K76" s="570"/>
      <c r="L76" s="571"/>
      <c r="M76" s="435"/>
      <c r="N76" s="222"/>
      <c r="P76" s="29"/>
    </row>
    <row r="77" spans="1:22" ht="9.75" customHeight="1" x14ac:dyDescent="0.25">
      <c r="A77" s="352"/>
      <c r="B77" s="282"/>
      <c r="C77" s="22"/>
      <c r="D77" s="43"/>
      <c r="E77" s="32"/>
      <c r="F77" s="43"/>
      <c r="G77" s="283"/>
      <c r="H77" s="63"/>
      <c r="I77" s="43"/>
      <c r="J77" s="43"/>
      <c r="K77" s="33"/>
      <c r="L77" s="43"/>
      <c r="M77" s="43"/>
      <c r="N77" s="222"/>
      <c r="Q77" s="29"/>
    </row>
    <row r="78" spans="1:22" ht="19.5" customHeight="1" x14ac:dyDescent="0.3">
      <c r="A78" s="346"/>
      <c r="B78" s="63"/>
      <c r="C78" s="43"/>
      <c r="D78" s="43"/>
      <c r="E78" s="22"/>
      <c r="F78" s="43"/>
      <c r="G78" s="43"/>
      <c r="H78" s="43"/>
      <c r="I78" s="43"/>
      <c r="J78" s="43"/>
      <c r="K78" s="43"/>
      <c r="L78" s="43"/>
      <c r="M78" s="43"/>
      <c r="N78" s="225"/>
      <c r="Q78" s="29"/>
      <c r="U78" s="29"/>
    </row>
    <row r="79" spans="1:22" ht="18.75" x14ac:dyDescent="0.3">
      <c r="A79" s="346" t="s">
        <v>217</v>
      </c>
      <c r="B79" s="63"/>
      <c r="C79" s="43"/>
      <c r="D79" s="43"/>
      <c r="E79" s="22"/>
      <c r="F79" s="43"/>
      <c r="G79" s="43"/>
      <c r="H79" s="43"/>
      <c r="I79" s="43"/>
      <c r="J79" s="43"/>
      <c r="K79" s="43"/>
      <c r="L79" s="43"/>
      <c r="M79" s="43"/>
      <c r="N79" s="225"/>
      <c r="Q79" s="29"/>
      <c r="U79" s="29"/>
    </row>
    <row r="80" spans="1:22" s="25" customFormat="1" x14ac:dyDescent="0.25">
      <c r="A80" s="347" t="s">
        <v>105</v>
      </c>
      <c r="B80" s="21"/>
      <c r="C80" s="18"/>
      <c r="D80" s="24"/>
      <c r="E80" s="23"/>
      <c r="F80" s="21"/>
      <c r="G80" s="18"/>
      <c r="H80" s="22"/>
      <c r="I80" s="23"/>
      <c r="J80" s="18"/>
      <c r="K80" s="24"/>
      <c r="L80" s="23"/>
      <c r="M80" s="43"/>
      <c r="N80" s="348"/>
      <c r="P80" s="79"/>
      <c r="Q80" s="80"/>
      <c r="R80" s="81"/>
      <c r="T80" s="79"/>
      <c r="U80" s="80"/>
      <c r="V80" s="81"/>
    </row>
    <row r="81" spans="1:21" ht="10.5" customHeight="1" x14ac:dyDescent="0.3">
      <c r="A81" s="346"/>
      <c r="B81" s="63"/>
      <c r="C81" s="43"/>
      <c r="D81" s="43"/>
      <c r="E81" s="22"/>
      <c r="F81" s="43"/>
      <c r="G81" s="43"/>
      <c r="H81" s="43"/>
      <c r="I81" s="43"/>
      <c r="J81" s="43"/>
      <c r="K81" s="43"/>
      <c r="L81" s="43"/>
      <c r="M81" s="43"/>
      <c r="N81" s="225"/>
      <c r="Q81" s="29"/>
      <c r="U81" s="29"/>
    </row>
    <row r="82" spans="1:21" ht="31.5" customHeight="1" x14ac:dyDescent="0.25">
      <c r="A82" s="353"/>
      <c r="B82" s="408" t="s">
        <v>78</v>
      </c>
      <c r="C82" s="127"/>
      <c r="D82" s="574" t="s">
        <v>79</v>
      </c>
      <c r="E82" s="575"/>
      <c r="F82" s="127"/>
      <c r="G82" s="284"/>
      <c r="H82" s="408" t="s">
        <v>80</v>
      </c>
      <c r="I82" s="127"/>
      <c r="J82" s="574" t="s">
        <v>81</v>
      </c>
      <c r="K82" s="575"/>
      <c r="L82" s="127"/>
      <c r="M82" s="43"/>
      <c r="N82" s="354"/>
    </row>
    <row r="83" spans="1:21" ht="8.25" customHeight="1" x14ac:dyDescent="0.25">
      <c r="A83" s="355"/>
      <c r="B83" s="356"/>
      <c r="C83" s="356"/>
      <c r="D83" s="356"/>
      <c r="E83" s="356"/>
      <c r="F83" s="356"/>
      <c r="G83" s="356"/>
      <c r="H83" s="356"/>
      <c r="I83" s="356"/>
      <c r="J83" s="356"/>
      <c r="K83" s="356"/>
      <c r="L83" s="356"/>
      <c r="M83" s="356"/>
      <c r="N83" s="357"/>
    </row>
  </sheetData>
  <sheetProtection password="83AF" sheet="1" objects="1" scenarios="1" selectLockedCells="1"/>
  <mergeCells count="50">
    <mergeCell ref="A5:K5"/>
    <mergeCell ref="C24:F24"/>
    <mergeCell ref="A27:B27"/>
    <mergeCell ref="C27:F27"/>
    <mergeCell ref="A29:B29"/>
    <mergeCell ref="C29:F29"/>
    <mergeCell ref="A19:M20"/>
    <mergeCell ref="L27:M27"/>
    <mergeCell ref="D16:E16"/>
    <mergeCell ref="L25:M25"/>
    <mergeCell ref="A66:B66"/>
    <mergeCell ref="C66:F66"/>
    <mergeCell ref="A14:B14"/>
    <mergeCell ref="C14:G14"/>
    <mergeCell ref="A52:B52"/>
    <mergeCell ref="C49:F49"/>
    <mergeCell ref="A64:B64"/>
    <mergeCell ref="C64:F64"/>
    <mergeCell ref="A31:B31"/>
    <mergeCell ref="C31:F31"/>
    <mergeCell ref="C62:F62"/>
    <mergeCell ref="D39:E39"/>
    <mergeCell ref="D41:E41"/>
    <mergeCell ref="D35:E35"/>
    <mergeCell ref="D37:E37"/>
    <mergeCell ref="A62:B62"/>
    <mergeCell ref="A58:B58"/>
    <mergeCell ref="A60:B60"/>
    <mergeCell ref="A54:B54"/>
    <mergeCell ref="A56:B56"/>
    <mergeCell ref="K35:L35"/>
    <mergeCell ref="K37:L37"/>
    <mergeCell ref="K39:L39"/>
    <mergeCell ref="K41:L41"/>
    <mergeCell ref="C52:F52"/>
    <mergeCell ref="C54:F54"/>
    <mergeCell ref="C56:F56"/>
    <mergeCell ref="C58:F58"/>
    <mergeCell ref="C60:F60"/>
    <mergeCell ref="D70:E70"/>
    <mergeCell ref="K70:L70"/>
    <mergeCell ref="L52:M52"/>
    <mergeCell ref="J82:K82"/>
    <mergeCell ref="D72:E72"/>
    <mergeCell ref="K72:L72"/>
    <mergeCell ref="D74:E74"/>
    <mergeCell ref="K74:L74"/>
    <mergeCell ref="D76:E76"/>
    <mergeCell ref="K76:L76"/>
    <mergeCell ref="D82:E82"/>
  </mergeCells>
  <printOptions horizontalCentered="1"/>
  <pageMargins left="0.5" right="0.5" top="0.5" bottom="0.5" header="0.3" footer="0.3"/>
  <pageSetup scale="56" orientation="portrait" r:id="rId1"/>
  <headerFooter>
    <oddFooter>&amp;L&amp;F; &amp;A&amp;RPrinted on &amp;D</oddFooter>
  </headerFooter>
  <ignoredErrors>
    <ignoredError sqref="L52 L27"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1:AC177"/>
  <sheetViews>
    <sheetView zoomScale="75" zoomScaleNormal="75" workbookViewId="0">
      <selection activeCell="A4" sqref="A4:J4"/>
    </sheetView>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54.5" customHeight="1" x14ac:dyDescent="0.25">
      <c r="A4" s="592" t="s">
        <v>309</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29.25"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29.25"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29.25" customHeight="1" x14ac:dyDescent="0.25">
      <c r="A11" s="626" t="s">
        <v>273</v>
      </c>
      <c r="B11" s="639"/>
      <c r="C11" s="716" t="str">
        <f>IF('1-Budget Input'!C60:F60=0,"Not Used",'1-Budget Input'!C60:F60)</f>
        <v>Not Used</v>
      </c>
      <c r="D11" s="717"/>
      <c r="E11" s="717"/>
      <c r="F11" s="718"/>
      <c r="G11" s="626" t="s">
        <v>230</v>
      </c>
      <c r="H11" s="627"/>
      <c r="I11" s="719" t="str">
        <f>IF('1-Budget Input'!H60=0,"N/A",'1-Budget Input'!H60)</f>
        <v>N/A</v>
      </c>
      <c r="J11" s="720"/>
      <c r="K11" s="626" t="s">
        <v>253</v>
      </c>
      <c r="L11" s="627"/>
      <c r="M11" s="28" t="str">
        <f>IF('1-Budget Input'!J60=0,"N/A",'1-Budget Input'!J60)</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6">
        <f>+C9</f>
        <v>0</v>
      </c>
      <c r="B15" s="507" t="str">
        <f>IF(C137=0,"No New Data",VLOOKUP(B177,B165:G176,6,FALSE))</f>
        <v>No New Data</v>
      </c>
      <c r="C15" s="503"/>
      <c r="D15" s="503"/>
      <c r="E15" s="503"/>
      <c r="F15" s="503"/>
      <c r="G15" s="470"/>
      <c r="H15" s="470"/>
      <c r="I15" s="476" t="str">
        <f>+C11</f>
        <v>Not Used</v>
      </c>
      <c r="J15" s="470"/>
      <c r="K15" s="470"/>
      <c r="L15" s="470"/>
      <c r="M15" s="715" t="s">
        <v>180</v>
      </c>
      <c r="N15" s="715"/>
      <c r="O15" s="715"/>
      <c r="P15" s="713" t="str">
        <f>IF(C137=0,"N/A",ROUND(I11*VLOOKUP('Inc 1'!$B$14,'Exp 5'!E125:T136,16,FALSE),-1))</f>
        <v>N/A</v>
      </c>
      <c r="Q15" s="714"/>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508" t="s">
        <v>70</v>
      </c>
      <c r="N76" s="509"/>
      <c r="O76" s="509"/>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51</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9"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9"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9" x14ac:dyDescent="0.25">
      <c r="A115" s="66"/>
      <c r="B115" s="63"/>
      <c r="C115" s="43"/>
      <c r="D115" s="43"/>
      <c r="E115" s="22"/>
      <c r="F115" s="43"/>
      <c r="G115" s="43"/>
      <c r="H115" s="43"/>
      <c r="I115" s="43"/>
      <c r="J115" s="43"/>
      <c r="K115" s="43"/>
      <c r="L115" s="43"/>
      <c r="M115" s="732" t="s">
        <v>51</v>
      </c>
      <c r="N115" s="732"/>
      <c r="O115" s="732"/>
      <c r="P115" s="732"/>
      <c r="Q115" s="733"/>
      <c r="R115" s="2"/>
      <c r="S115" s="3"/>
      <c r="T115" s="3"/>
      <c r="U115" s="3"/>
      <c r="V115" s="2"/>
      <c r="W115" s="3"/>
      <c r="X115" s="3"/>
      <c r="Y115" s="3"/>
    </row>
    <row r="116" spans="1:29" x14ac:dyDescent="0.25">
      <c r="A116" s="68"/>
      <c r="B116" s="69"/>
      <c r="C116" s="70"/>
      <c r="D116" s="70"/>
      <c r="E116" s="71"/>
      <c r="F116" s="70"/>
      <c r="G116" s="70"/>
      <c r="H116" s="70"/>
      <c r="I116" s="70"/>
      <c r="J116" s="70"/>
      <c r="K116" s="70"/>
      <c r="L116" s="70"/>
      <c r="M116" s="734"/>
      <c r="N116" s="734"/>
      <c r="O116" s="734"/>
      <c r="P116" s="734"/>
      <c r="Q116" s="735"/>
      <c r="R116" s="2"/>
      <c r="S116" s="3"/>
      <c r="T116" s="3"/>
      <c r="U116" s="3"/>
      <c r="V116" s="2"/>
      <c r="W116" s="3"/>
      <c r="X116" s="3"/>
      <c r="Y116" s="3"/>
    </row>
    <row r="117" spans="1:29" ht="16.5" customHeight="1" x14ac:dyDescent="0.3">
      <c r="A117" s="15"/>
      <c r="B117" s="2"/>
      <c r="C117" s="3"/>
      <c r="D117" s="3"/>
      <c r="E117" s="4"/>
      <c r="F117" s="3"/>
      <c r="G117" s="3"/>
      <c r="H117" s="3"/>
      <c r="I117" s="3"/>
      <c r="J117" s="3"/>
      <c r="K117" s="3"/>
      <c r="L117" s="3"/>
      <c r="M117" s="3"/>
      <c r="N117" s="2"/>
      <c r="O117" s="3"/>
      <c r="P117" s="3"/>
      <c r="Q117" s="3"/>
      <c r="R117" s="2"/>
      <c r="S117" s="3"/>
      <c r="T117" s="3"/>
      <c r="U117" s="3"/>
      <c r="V117" s="2"/>
      <c r="W117" s="3"/>
      <c r="X117" s="3"/>
      <c r="Y117" s="3"/>
    </row>
    <row r="118" spans="1:29"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9"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9"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9"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9"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9" x14ac:dyDescent="0.25">
      <c r="A123" s="3"/>
      <c r="B123" s="611" t="s">
        <v>53</v>
      </c>
      <c r="C123" s="612"/>
      <c r="D123" s="3"/>
      <c r="E123" s="611" t="s">
        <v>15</v>
      </c>
      <c r="F123" s="624"/>
      <c r="G123" s="624"/>
      <c r="H123" s="624"/>
      <c r="I123" s="624"/>
      <c r="J123" s="612"/>
      <c r="K123" s="3"/>
      <c r="L123" s="611" t="s">
        <v>16</v>
      </c>
      <c r="M123" s="624"/>
      <c r="N123" s="624"/>
      <c r="O123" s="624"/>
      <c r="P123" s="624"/>
      <c r="Q123" s="612"/>
      <c r="R123" s="3"/>
      <c r="S123" s="703" t="s">
        <v>59</v>
      </c>
      <c r="T123" s="31"/>
      <c r="U123" s="31"/>
      <c r="V123" s="2"/>
      <c r="W123" s="611" t="s">
        <v>61</v>
      </c>
      <c r="X123" s="612"/>
      <c r="Y123" s="32"/>
      <c r="AA123" s="33"/>
      <c r="AB123" s="34"/>
      <c r="AC123" s="34"/>
    </row>
    <row r="124" spans="1:29" s="13" customFormat="1" ht="29.25" customHeight="1" x14ac:dyDescent="0.25">
      <c r="A124" s="11"/>
      <c r="B124" s="194">
        <f>+C9</f>
        <v>0</v>
      </c>
      <c r="C124" s="191" t="s">
        <v>52</v>
      </c>
      <c r="D124" s="11"/>
      <c r="E124" s="194">
        <f>+C9</f>
        <v>0</v>
      </c>
      <c r="F124" s="191" t="s">
        <v>40</v>
      </c>
      <c r="G124" s="191" t="s">
        <v>14</v>
      </c>
      <c r="H124" s="191" t="s">
        <v>174</v>
      </c>
      <c r="I124" s="35" t="s">
        <v>13</v>
      </c>
      <c r="J124" s="35" t="s">
        <v>268</v>
      </c>
      <c r="K124" s="11"/>
      <c r="L124" s="194">
        <f>+C9</f>
        <v>0</v>
      </c>
      <c r="M124" s="191" t="s">
        <v>40</v>
      </c>
      <c r="N124" s="191" t="s">
        <v>14</v>
      </c>
      <c r="O124" s="191" t="s">
        <v>174</v>
      </c>
      <c r="P124" s="35" t="s">
        <v>13</v>
      </c>
      <c r="Q124" s="35" t="s">
        <v>268</v>
      </c>
      <c r="R124" s="11"/>
      <c r="S124" s="704"/>
      <c r="T124" s="191" t="s">
        <v>174</v>
      </c>
      <c r="U124" s="35" t="s">
        <v>268</v>
      </c>
      <c r="V124" s="11"/>
      <c r="W124" s="193" t="s">
        <v>12</v>
      </c>
      <c r="X124" s="191" t="s">
        <v>60</v>
      </c>
      <c r="Y124" s="35" t="s">
        <v>268</v>
      </c>
      <c r="AA124" s="36"/>
      <c r="AB124" s="37"/>
      <c r="AC124" s="38"/>
    </row>
    <row r="125" spans="1:29" x14ac:dyDescent="0.25">
      <c r="A125" s="11"/>
      <c r="B125" s="94" t="s">
        <v>0</v>
      </c>
      <c r="C125" s="95" t="str">
        <f>IF(ISBLANK('3-Monthly Input'!L13),"",'3-Monthly Input'!L13)</f>
        <v/>
      </c>
      <c r="D125" s="11"/>
      <c r="E125" s="94" t="s">
        <v>149</v>
      </c>
      <c r="F125" s="96" t="e">
        <f t="shared" ref="F125:F134" si="0">IF(+C125="",NA(),C125)</f>
        <v>#N/A</v>
      </c>
      <c r="G125" s="41" t="e">
        <f>+G145</f>
        <v>#DIV/0!</v>
      </c>
      <c r="H125" s="41" t="e">
        <f>+G125</f>
        <v>#DIV/0!</v>
      </c>
      <c r="I125" s="93" t="e">
        <f>IF(C125="",NA(),ROUND(SUM(C$125:C125)/H125,-2))</f>
        <v>#N/A</v>
      </c>
      <c r="J125" s="41" t="e">
        <f>I125/'Total Expense'!N141</f>
        <v>#N/A</v>
      </c>
      <c r="K125" s="11"/>
      <c r="L125" s="94" t="s">
        <v>0</v>
      </c>
      <c r="M125" s="96" t="e">
        <f t="shared" ref="M125:M136" si="1">IF(C125="",NA(),C125)</f>
        <v>#N/A</v>
      </c>
      <c r="N125" s="41" t="e">
        <f>+C145</f>
        <v>#DIV/0!</v>
      </c>
      <c r="O125" s="41" t="e">
        <f>+N125</f>
        <v>#DIV/0!</v>
      </c>
      <c r="P125" s="93" t="e">
        <f>IF(C125="",NA(),ROUND(SUM(C$125:C125)/O125,-2))</f>
        <v>#N/A</v>
      </c>
      <c r="Q125" s="41" t="e">
        <f>+P125/'Total Expense'!N124</f>
        <v>#N/A</v>
      </c>
      <c r="R125" s="11"/>
      <c r="S125" s="93" t="e">
        <f t="shared" ref="S125:S136" si="2">AVERAGE(I125,P125)</f>
        <v>#N/A</v>
      </c>
      <c r="T125" s="41" t="e">
        <f>(H125+O125)/2</f>
        <v>#DIV/0!</v>
      </c>
      <c r="U125" s="41" t="e">
        <f>+S125/'Total Expense'!N107</f>
        <v>#N/A</v>
      </c>
      <c r="V125" s="12"/>
      <c r="W125" s="94">
        <f>+Q144</f>
        <v>-4</v>
      </c>
      <c r="X125" s="93">
        <f>+R157</f>
        <v>0</v>
      </c>
      <c r="Y125" s="41" t="e">
        <f>-X125/'Summary Table Report'!Q107</f>
        <v>#DIV/0!</v>
      </c>
      <c r="AA125" s="33"/>
      <c r="AB125" s="33"/>
      <c r="AC125" s="42"/>
    </row>
    <row r="126" spans="1:29" x14ac:dyDescent="0.25">
      <c r="A126" s="11"/>
      <c r="B126" s="94" t="s">
        <v>1</v>
      </c>
      <c r="C126" s="95" t="str">
        <f>IF(ISBLANK('3-Monthly Input'!L14),"",'3-Monthly Input'!L14)</f>
        <v/>
      </c>
      <c r="D126" s="11"/>
      <c r="E126" s="94" t="s">
        <v>150</v>
      </c>
      <c r="F126" s="96" t="e">
        <f t="shared" si="0"/>
        <v>#N/A</v>
      </c>
      <c r="G126" s="41" t="e">
        <f t="shared" ref="G126:G136" si="3">+G146</f>
        <v>#DIV/0!</v>
      </c>
      <c r="H126" s="41" t="e">
        <f>+G126+H125</f>
        <v>#DIV/0!</v>
      </c>
      <c r="I126" s="93" t="e">
        <f>IF(C126="",NA(),ROUND(SUM(C$125:C126)/H126,-2))</f>
        <v>#N/A</v>
      </c>
      <c r="J126" s="41" t="e">
        <f>I126/'Total Expense'!N142</f>
        <v>#N/A</v>
      </c>
      <c r="K126" s="11"/>
      <c r="L126" s="94" t="s">
        <v>1</v>
      </c>
      <c r="M126" s="96" t="e">
        <f t="shared" si="1"/>
        <v>#N/A</v>
      </c>
      <c r="N126" s="41" t="e">
        <f t="shared" ref="N126:N136" si="4">+C146</f>
        <v>#DIV/0!</v>
      </c>
      <c r="O126" s="41" t="e">
        <f>+N126+O125</f>
        <v>#DIV/0!</v>
      </c>
      <c r="P126" s="93" t="e">
        <f>IF(C126="",NA(),ROUND(SUM(C$125:C126)/O126,-2))</f>
        <v>#N/A</v>
      </c>
      <c r="Q126" s="41" t="e">
        <f>+P126/'Total Expense'!N125</f>
        <v>#N/A</v>
      </c>
      <c r="R126" s="11"/>
      <c r="S126" s="93" t="e">
        <f t="shared" si="2"/>
        <v>#N/A</v>
      </c>
      <c r="T126" s="41" t="e">
        <f t="shared" ref="T126:T136" si="5">(H126+O126)/2</f>
        <v>#DIV/0!</v>
      </c>
      <c r="U126" s="41" t="e">
        <f>+S126/'Total Expense'!N108</f>
        <v>#N/A</v>
      </c>
      <c r="V126" s="12"/>
      <c r="W126" s="94">
        <f>+M144</f>
        <v>-3</v>
      </c>
      <c r="X126" s="93">
        <f>+N157</f>
        <v>0</v>
      </c>
      <c r="Y126" s="41" t="e">
        <f>-X126/'Summary Table Report'!P107</f>
        <v>#DIV/0!</v>
      </c>
      <c r="AA126" s="33"/>
      <c r="AB126" s="33"/>
      <c r="AC126" s="42"/>
    </row>
    <row r="127" spans="1:29" x14ac:dyDescent="0.25">
      <c r="A127" s="11"/>
      <c r="B127" s="94" t="s">
        <v>2</v>
      </c>
      <c r="C127" s="95" t="str">
        <f>IF(ISBLANK('3-Monthly Input'!L15),"",'3-Monthly Input'!L15)</f>
        <v/>
      </c>
      <c r="D127" s="11"/>
      <c r="E127" s="94" t="s">
        <v>151</v>
      </c>
      <c r="F127" s="96" t="e">
        <f t="shared" si="0"/>
        <v>#N/A</v>
      </c>
      <c r="G127" s="41" t="e">
        <f t="shared" si="3"/>
        <v>#DIV/0!</v>
      </c>
      <c r="H127" s="41" t="e">
        <f t="shared" ref="H127:H136" si="6">+G127+H126</f>
        <v>#DIV/0!</v>
      </c>
      <c r="I127" s="93" t="e">
        <f>IF(C127="",NA(),ROUND(SUM(C$125:C127)/H127,-2))</f>
        <v>#N/A</v>
      </c>
      <c r="J127" s="41" t="e">
        <f>I127/'Total Expense'!N143</f>
        <v>#N/A</v>
      </c>
      <c r="K127" s="11"/>
      <c r="L127" s="94" t="s">
        <v>2</v>
      </c>
      <c r="M127" s="96" t="e">
        <f t="shared" si="1"/>
        <v>#N/A</v>
      </c>
      <c r="N127" s="41" t="e">
        <f t="shared" si="4"/>
        <v>#DIV/0!</v>
      </c>
      <c r="O127" s="41" t="e">
        <f t="shared" ref="O127:O136" si="7">+N127+O126</f>
        <v>#DIV/0!</v>
      </c>
      <c r="P127" s="93" t="e">
        <f>IF(C127="",NA(),ROUND(SUM(C$125:C127)/O127,-2))</f>
        <v>#N/A</v>
      </c>
      <c r="Q127" s="41" t="e">
        <f>+P127/'Total Expense'!N126</f>
        <v>#N/A</v>
      </c>
      <c r="R127" s="11"/>
      <c r="S127" s="93" t="e">
        <f t="shared" si="2"/>
        <v>#N/A</v>
      </c>
      <c r="T127" s="41" t="e">
        <f t="shared" si="5"/>
        <v>#DIV/0!</v>
      </c>
      <c r="U127" s="41" t="e">
        <f>+S127/'Total Expense'!N109</f>
        <v>#N/A</v>
      </c>
      <c r="V127" s="12"/>
      <c r="W127" s="94">
        <f>+I144</f>
        <v>-2</v>
      </c>
      <c r="X127" s="93">
        <f>+J157</f>
        <v>0</v>
      </c>
      <c r="Y127" s="41" t="e">
        <f>-X127/'Summary Table Report'!O107</f>
        <v>#DIV/0!</v>
      </c>
      <c r="AA127" s="33"/>
      <c r="AB127" s="33"/>
      <c r="AC127" s="42"/>
    </row>
    <row r="128" spans="1:29" x14ac:dyDescent="0.25">
      <c r="A128" s="11"/>
      <c r="B128" s="94" t="s">
        <v>3</v>
      </c>
      <c r="C128" s="95" t="str">
        <f>IF(ISBLANK('3-Monthly Input'!L16),"",'3-Monthly Input'!L16)</f>
        <v/>
      </c>
      <c r="D128" s="11"/>
      <c r="E128" s="94" t="s">
        <v>152</v>
      </c>
      <c r="F128" s="96" t="e">
        <f t="shared" si="0"/>
        <v>#N/A</v>
      </c>
      <c r="G128" s="41" t="e">
        <f t="shared" si="3"/>
        <v>#DIV/0!</v>
      </c>
      <c r="H128" s="41" t="e">
        <f t="shared" si="6"/>
        <v>#DIV/0!</v>
      </c>
      <c r="I128" s="93" t="e">
        <f>IF(C128="",NA(),ROUND(SUM(C$125:C128)/H128,-2))</f>
        <v>#N/A</v>
      </c>
      <c r="J128" s="41" t="e">
        <f>I128/'Total Expense'!N144</f>
        <v>#N/A</v>
      </c>
      <c r="K128" s="11"/>
      <c r="L128" s="94" t="s">
        <v>3</v>
      </c>
      <c r="M128" s="96" t="e">
        <f t="shared" si="1"/>
        <v>#N/A</v>
      </c>
      <c r="N128" s="41" t="e">
        <f t="shared" si="4"/>
        <v>#DIV/0!</v>
      </c>
      <c r="O128" s="41" t="e">
        <f t="shared" si="7"/>
        <v>#DIV/0!</v>
      </c>
      <c r="P128" s="93" t="e">
        <f>IF(C128="",NA(),ROUND(SUM(C$125:C128)/O128,-2))</f>
        <v>#N/A</v>
      </c>
      <c r="Q128" s="41" t="e">
        <f>+P128/'Total Expense'!N127</f>
        <v>#N/A</v>
      </c>
      <c r="R128" s="11"/>
      <c r="S128" s="93" t="e">
        <f t="shared" si="2"/>
        <v>#N/A</v>
      </c>
      <c r="T128" s="41" t="e">
        <f t="shared" si="5"/>
        <v>#DIV/0!</v>
      </c>
      <c r="U128" s="41" t="e">
        <f>+S128/'Total Expense'!N110</f>
        <v>#N/A</v>
      </c>
      <c r="V128" s="12"/>
      <c r="W128" s="94">
        <f>+E144</f>
        <v>-1</v>
      </c>
      <c r="X128" s="93">
        <f>+F157</f>
        <v>0</v>
      </c>
      <c r="Y128" s="41" t="e">
        <f>-X128/'Summary Table Report'!L107</f>
        <v>#DIV/0!</v>
      </c>
      <c r="AA128" s="33"/>
      <c r="AB128" s="33"/>
      <c r="AC128" s="42"/>
    </row>
    <row r="129" spans="1:29" x14ac:dyDescent="0.25">
      <c r="A129" s="11"/>
      <c r="B129" s="94" t="s">
        <v>4</v>
      </c>
      <c r="C129" s="95" t="str">
        <f>IF(ISBLANK('3-Monthly Input'!L17),"",'3-Monthly Input'!L17)</f>
        <v/>
      </c>
      <c r="D129" s="11"/>
      <c r="E129" s="94" t="s">
        <v>4</v>
      </c>
      <c r="F129" s="96" t="e">
        <f t="shared" si="0"/>
        <v>#N/A</v>
      </c>
      <c r="G129" s="41" t="e">
        <f t="shared" si="3"/>
        <v>#DIV/0!</v>
      </c>
      <c r="H129" s="41" t="e">
        <f t="shared" si="6"/>
        <v>#DIV/0!</v>
      </c>
      <c r="I129" s="93" t="e">
        <f>IF(C129="",NA(),ROUND(SUM(C$125:C129)/H129,-2))</f>
        <v>#N/A</v>
      </c>
      <c r="J129" s="41" t="e">
        <f>I129/'Total Expense'!N145</f>
        <v>#N/A</v>
      </c>
      <c r="K129" s="11"/>
      <c r="L129" s="94" t="s">
        <v>4</v>
      </c>
      <c r="M129" s="96" t="e">
        <f t="shared" si="1"/>
        <v>#N/A</v>
      </c>
      <c r="N129" s="41" t="e">
        <f t="shared" si="4"/>
        <v>#DIV/0!</v>
      </c>
      <c r="O129" s="41" t="e">
        <f t="shared" si="7"/>
        <v>#DIV/0!</v>
      </c>
      <c r="P129" s="93" t="e">
        <f>IF(C129="",NA(),ROUND(SUM(C$125:C129)/O129,-2))</f>
        <v>#N/A</v>
      </c>
      <c r="Q129" s="41" t="e">
        <f>+P129/'Total Expense'!N128</f>
        <v>#N/A</v>
      </c>
      <c r="R129" s="11"/>
      <c r="S129" s="93" t="e">
        <f t="shared" si="2"/>
        <v>#N/A</v>
      </c>
      <c r="T129" s="41" t="e">
        <f t="shared" si="5"/>
        <v>#DIV/0!</v>
      </c>
      <c r="U129" s="41" t="e">
        <f>+S129/'Total Expense'!N111</f>
        <v>#N/A</v>
      </c>
      <c r="V129" s="106" t="s">
        <v>20</v>
      </c>
      <c r="W129" s="94">
        <f>+C9</f>
        <v>0</v>
      </c>
      <c r="X129" s="93" t="e">
        <f>+S137</f>
        <v>#N/A</v>
      </c>
      <c r="Y129" s="41" t="e">
        <f>+U137</f>
        <v>#N/A</v>
      </c>
      <c r="AA129" s="33"/>
      <c r="AB129" s="34"/>
      <c r="AC129" s="34"/>
    </row>
    <row r="130" spans="1:29" x14ac:dyDescent="0.25">
      <c r="A130" s="98"/>
      <c r="B130" s="39" t="s">
        <v>5</v>
      </c>
      <c r="C130" s="95" t="str">
        <f>IF(ISBLANK('3-Monthly Input'!L18),"",'3-Monthly Input'!L18)</f>
        <v/>
      </c>
      <c r="D130" s="98"/>
      <c r="E130" s="94" t="s">
        <v>153</v>
      </c>
      <c r="F130" s="100" t="e">
        <f t="shared" si="0"/>
        <v>#N/A</v>
      </c>
      <c r="G130" s="40" t="e">
        <f t="shared" si="3"/>
        <v>#DIV/0!</v>
      </c>
      <c r="H130" s="41" t="e">
        <f t="shared" si="6"/>
        <v>#DIV/0!</v>
      </c>
      <c r="I130" s="93" t="e">
        <f>IF(C130="",NA(),ROUND(SUM(C$125:C130)/H130,-2))</f>
        <v>#N/A</v>
      </c>
      <c r="J130" s="41" t="e">
        <f>I130/'Total Expense'!N146</f>
        <v>#N/A</v>
      </c>
      <c r="K130" s="98"/>
      <c r="L130" s="39" t="s">
        <v>5</v>
      </c>
      <c r="M130" s="96" t="e">
        <f t="shared" si="1"/>
        <v>#N/A</v>
      </c>
      <c r="N130" s="40" t="e">
        <f t="shared" si="4"/>
        <v>#DIV/0!</v>
      </c>
      <c r="O130" s="41" t="e">
        <f t="shared" si="7"/>
        <v>#DIV/0!</v>
      </c>
      <c r="P130" s="93" t="e">
        <f>IF(C130="",NA(),ROUND(SUM(C$125:C130)/O130,-2))</f>
        <v>#N/A</v>
      </c>
      <c r="Q130" s="41" t="e">
        <f>+P130/'Total Expense'!N129</f>
        <v>#N/A</v>
      </c>
      <c r="R130" s="98"/>
      <c r="S130" s="93" t="e">
        <f t="shared" si="2"/>
        <v>#N/A</v>
      </c>
      <c r="T130" s="41" t="e">
        <f t="shared" si="5"/>
        <v>#DIV/0!</v>
      </c>
      <c r="U130" s="41" t="e">
        <f>+S130/'Total Expense'!N112</f>
        <v>#N/A</v>
      </c>
      <c r="V130" s="2"/>
      <c r="W130" s="3"/>
      <c r="X130" s="3"/>
      <c r="Y130" s="43"/>
      <c r="AA130" s="33"/>
      <c r="AB130" s="34"/>
      <c r="AC130" s="34"/>
    </row>
    <row r="131" spans="1:29" ht="15" customHeight="1" x14ac:dyDescent="0.25">
      <c r="A131" s="98"/>
      <c r="B131" s="39" t="s">
        <v>6</v>
      </c>
      <c r="C131" s="95" t="str">
        <f>IF(ISBLANK('3-Monthly Input'!L19),"",'3-Monthly Input'!L19)</f>
        <v/>
      </c>
      <c r="D131" s="98"/>
      <c r="E131" s="94" t="s">
        <v>154</v>
      </c>
      <c r="F131" s="100" t="e">
        <f t="shared" si="0"/>
        <v>#N/A</v>
      </c>
      <c r="G131" s="40" t="e">
        <f t="shared" si="3"/>
        <v>#DIV/0!</v>
      </c>
      <c r="H131" s="41" t="e">
        <f t="shared" si="6"/>
        <v>#DIV/0!</v>
      </c>
      <c r="I131" s="93" t="e">
        <f>IF(C131="",NA(),ROUND(SUM(C$125:C131)/H131,-2))</f>
        <v>#N/A</v>
      </c>
      <c r="J131" s="41" t="e">
        <f>I131/'Total Expense'!N147</f>
        <v>#N/A</v>
      </c>
      <c r="K131" s="98"/>
      <c r="L131" s="39" t="s">
        <v>6</v>
      </c>
      <c r="M131" s="96" t="e">
        <f t="shared" si="1"/>
        <v>#N/A</v>
      </c>
      <c r="N131" s="40" t="e">
        <f t="shared" si="4"/>
        <v>#DIV/0!</v>
      </c>
      <c r="O131" s="41" t="e">
        <f t="shared" si="7"/>
        <v>#DIV/0!</v>
      </c>
      <c r="P131" s="93" t="e">
        <f>IF(C131="",NA(),ROUND(SUM(C$125:C131)/O131,-2))</f>
        <v>#N/A</v>
      </c>
      <c r="Q131" s="41" t="e">
        <f>+P131/'Total Expense'!N130</f>
        <v>#N/A</v>
      </c>
      <c r="R131" s="98"/>
      <c r="S131" s="93" t="e">
        <f t="shared" si="2"/>
        <v>#N/A</v>
      </c>
      <c r="T131" s="41" t="e">
        <f t="shared" si="5"/>
        <v>#DIV/0!</v>
      </c>
      <c r="U131" s="41" t="e">
        <f>+S131/'Total Expense'!N113</f>
        <v>#N/A</v>
      </c>
      <c r="V131" s="2"/>
      <c r="W131" s="694" t="s">
        <v>49</v>
      </c>
      <c r="X131" s="694"/>
      <c r="Y131" s="3"/>
      <c r="AA131" s="33"/>
      <c r="AB131" s="34"/>
      <c r="AC131" s="34"/>
    </row>
    <row r="132" spans="1:29" x14ac:dyDescent="0.25">
      <c r="A132" s="98"/>
      <c r="B132" s="39" t="s">
        <v>7</v>
      </c>
      <c r="C132" s="95" t="str">
        <f>IF(ISBLANK('3-Monthly Input'!L20),"",'3-Monthly Input'!L20)</f>
        <v/>
      </c>
      <c r="D132" s="98"/>
      <c r="E132" s="94" t="s">
        <v>155</v>
      </c>
      <c r="F132" s="100" t="e">
        <f t="shared" si="0"/>
        <v>#N/A</v>
      </c>
      <c r="G132" s="40" t="e">
        <f t="shared" si="3"/>
        <v>#DIV/0!</v>
      </c>
      <c r="H132" s="41" t="e">
        <f t="shared" si="6"/>
        <v>#DIV/0!</v>
      </c>
      <c r="I132" s="93" t="e">
        <f>IF(C132="",NA(),ROUND(SUM(C$125:C132)/H132,-2))</f>
        <v>#N/A</v>
      </c>
      <c r="J132" s="41" t="e">
        <f>I132/'Total Expense'!N148</f>
        <v>#N/A</v>
      </c>
      <c r="K132" s="98"/>
      <c r="L132" s="39" t="s">
        <v>7</v>
      </c>
      <c r="M132" s="96" t="e">
        <f t="shared" si="1"/>
        <v>#N/A</v>
      </c>
      <c r="N132" s="40" t="e">
        <f t="shared" si="4"/>
        <v>#DIV/0!</v>
      </c>
      <c r="O132" s="41" t="e">
        <f t="shared" si="7"/>
        <v>#DIV/0!</v>
      </c>
      <c r="P132" s="93" t="e">
        <f>IF(C132="",NA(),ROUND(SUM(C$125:C132)/O132,-2))</f>
        <v>#N/A</v>
      </c>
      <c r="Q132" s="41" t="e">
        <f>+P132/'Total Expense'!N131</f>
        <v>#N/A</v>
      </c>
      <c r="R132" s="98"/>
      <c r="S132" s="93" t="e">
        <f t="shared" si="2"/>
        <v>#N/A</v>
      </c>
      <c r="T132" s="41" t="e">
        <f t="shared" si="5"/>
        <v>#DIV/0!</v>
      </c>
      <c r="U132" s="41" t="e">
        <f>+S132/'Total Expense'!N114</f>
        <v>#N/A</v>
      </c>
      <c r="V132" s="2"/>
      <c r="W132" s="694"/>
      <c r="X132" s="694"/>
      <c r="Y132" s="43"/>
      <c r="AA132" s="33"/>
      <c r="AB132" s="34"/>
      <c r="AC132" s="34"/>
    </row>
    <row r="133" spans="1:29" ht="15" customHeight="1" x14ac:dyDescent="0.25">
      <c r="A133" s="98"/>
      <c r="B133" s="39" t="s">
        <v>8</v>
      </c>
      <c r="C133" s="95" t="str">
        <f>IF(ISBLANK('3-Monthly Input'!L21),"",'3-Monthly Input'!L21)</f>
        <v/>
      </c>
      <c r="D133" s="98"/>
      <c r="E133" s="94" t="s">
        <v>156</v>
      </c>
      <c r="F133" s="100" t="e">
        <f t="shared" si="0"/>
        <v>#N/A</v>
      </c>
      <c r="G133" s="40" t="e">
        <f t="shared" si="3"/>
        <v>#DIV/0!</v>
      </c>
      <c r="H133" s="41" t="e">
        <f t="shared" si="6"/>
        <v>#DIV/0!</v>
      </c>
      <c r="I133" s="93" t="e">
        <f>IF(C133="",NA(),ROUND(SUM(C$125:C133)/H133,-2))</f>
        <v>#N/A</v>
      </c>
      <c r="J133" s="41" t="e">
        <f>I133/'Total Expense'!N149</f>
        <v>#N/A</v>
      </c>
      <c r="K133" s="98"/>
      <c r="L133" s="39" t="s">
        <v>8</v>
      </c>
      <c r="M133" s="96" t="e">
        <f t="shared" si="1"/>
        <v>#N/A</v>
      </c>
      <c r="N133" s="40" t="e">
        <f t="shared" si="4"/>
        <v>#DIV/0!</v>
      </c>
      <c r="O133" s="41" t="e">
        <f t="shared" si="7"/>
        <v>#DIV/0!</v>
      </c>
      <c r="P133" s="93" t="e">
        <f>IF(C133="",NA(),ROUND(SUM(C$125:C133)/O133,-2))</f>
        <v>#N/A</v>
      </c>
      <c r="Q133" s="41" t="e">
        <f>+P133/'Total Expense'!N132</f>
        <v>#N/A</v>
      </c>
      <c r="R133" s="98"/>
      <c r="S133" s="93" t="e">
        <f t="shared" si="2"/>
        <v>#N/A</v>
      </c>
      <c r="T133" s="41" t="e">
        <f t="shared" si="5"/>
        <v>#DIV/0!</v>
      </c>
      <c r="U133" s="41" t="e">
        <f>+S133/'Total Expense'!N115</f>
        <v>#N/A</v>
      </c>
      <c r="V133" s="2"/>
      <c r="W133" s="694"/>
      <c r="X133" s="694"/>
      <c r="Y133" s="43"/>
      <c r="AA133" s="33"/>
      <c r="AB133" s="34"/>
      <c r="AC133" s="34"/>
    </row>
    <row r="134" spans="1:29" x14ac:dyDescent="0.25">
      <c r="A134" s="98"/>
      <c r="B134" s="39" t="s">
        <v>9</v>
      </c>
      <c r="C134" s="95" t="str">
        <f>IF(ISBLANK('3-Monthly Input'!L22),"",'3-Monthly Input'!L22)</f>
        <v/>
      </c>
      <c r="D134" s="98"/>
      <c r="E134" s="94" t="s">
        <v>157</v>
      </c>
      <c r="F134" s="100" t="e">
        <f t="shared" si="0"/>
        <v>#N/A</v>
      </c>
      <c r="G134" s="40" t="e">
        <f t="shared" si="3"/>
        <v>#DIV/0!</v>
      </c>
      <c r="H134" s="41" t="e">
        <f t="shared" si="6"/>
        <v>#DIV/0!</v>
      </c>
      <c r="I134" s="93" t="e">
        <f>IF(C134="",NA(),ROUND(SUM(C$125:C134)/H134,-2))</f>
        <v>#N/A</v>
      </c>
      <c r="J134" s="41" t="e">
        <f>I134/'Total Expense'!N150</f>
        <v>#N/A</v>
      </c>
      <c r="K134" s="98"/>
      <c r="L134" s="39" t="s">
        <v>9</v>
      </c>
      <c r="M134" s="96" t="e">
        <f t="shared" si="1"/>
        <v>#N/A</v>
      </c>
      <c r="N134" s="40" t="e">
        <f t="shared" si="4"/>
        <v>#DIV/0!</v>
      </c>
      <c r="O134" s="41" t="e">
        <f t="shared" si="7"/>
        <v>#DIV/0!</v>
      </c>
      <c r="P134" s="93" t="e">
        <f>IF(C134="",NA(),ROUND(SUM(C$125:C134)/O134,-2))</f>
        <v>#N/A</v>
      </c>
      <c r="Q134" s="41" t="e">
        <f>+P134/'Total Expense'!N133</f>
        <v>#N/A</v>
      </c>
      <c r="R134" s="98"/>
      <c r="S134" s="93" t="e">
        <f t="shared" si="2"/>
        <v>#N/A</v>
      </c>
      <c r="T134" s="41" t="e">
        <f t="shared" si="5"/>
        <v>#DIV/0!</v>
      </c>
      <c r="U134" s="41" t="e">
        <f>+S134/'Total Expense'!N116</f>
        <v>#N/A</v>
      </c>
      <c r="V134" s="2"/>
      <c r="W134" s="694"/>
      <c r="X134" s="694"/>
      <c r="Y134" s="43"/>
      <c r="AA134" s="33"/>
      <c r="AB134" s="34"/>
      <c r="AC134" s="34"/>
    </row>
    <row r="135" spans="1:29" x14ac:dyDescent="0.25">
      <c r="A135" s="98"/>
      <c r="B135" s="39" t="s">
        <v>10</v>
      </c>
      <c r="C135" s="95" t="str">
        <f>IF(ISBLANK('3-Monthly Input'!L23),"",'3-Monthly Input'!L23)</f>
        <v/>
      </c>
      <c r="D135" s="98"/>
      <c r="E135" s="94" t="s">
        <v>158</v>
      </c>
      <c r="F135" s="100" t="e">
        <f>IF(+C135="",NA(),C135)</f>
        <v>#N/A</v>
      </c>
      <c r="G135" s="40" t="e">
        <f t="shared" si="3"/>
        <v>#DIV/0!</v>
      </c>
      <c r="H135" s="41" t="e">
        <f t="shared" si="6"/>
        <v>#DIV/0!</v>
      </c>
      <c r="I135" s="93" t="e">
        <f>IF(C135="",NA(),ROUND(SUM(C$125:C135)/H135,-2))</f>
        <v>#N/A</v>
      </c>
      <c r="J135" s="41" t="e">
        <f>I135/'Total Expense'!N151</f>
        <v>#N/A</v>
      </c>
      <c r="K135" s="98"/>
      <c r="L135" s="39" t="s">
        <v>10</v>
      </c>
      <c r="M135" s="96" t="e">
        <f t="shared" si="1"/>
        <v>#N/A</v>
      </c>
      <c r="N135" s="40" t="e">
        <f t="shared" si="4"/>
        <v>#DIV/0!</v>
      </c>
      <c r="O135" s="41" t="e">
        <f t="shared" si="7"/>
        <v>#DIV/0!</v>
      </c>
      <c r="P135" s="93" t="e">
        <f>IF(C135="",NA(),ROUND(SUM(C$125:C135)/O135,-2))</f>
        <v>#N/A</v>
      </c>
      <c r="Q135" s="41" t="e">
        <f>+P135/'Total Expense'!N134</f>
        <v>#N/A</v>
      </c>
      <c r="R135" s="98"/>
      <c r="S135" s="93" t="e">
        <f t="shared" si="2"/>
        <v>#N/A</v>
      </c>
      <c r="T135" s="41" t="e">
        <f t="shared" si="5"/>
        <v>#DIV/0!</v>
      </c>
      <c r="U135" s="41" t="e">
        <f>+S135/'Total Expense'!N117</f>
        <v>#N/A</v>
      </c>
      <c r="V135" s="2"/>
      <c r="W135" s="44"/>
      <c r="X135" s="44"/>
      <c r="Y135" s="43"/>
      <c r="AA135" s="33"/>
      <c r="AB135" s="34"/>
      <c r="AC135" s="34"/>
    </row>
    <row r="136" spans="1:29" x14ac:dyDescent="0.25">
      <c r="A136" s="98"/>
      <c r="B136" s="39" t="s">
        <v>11</v>
      </c>
      <c r="C136" s="95" t="str">
        <f>IF(ISBLANK('3-Monthly Input'!L24),"",'3-Monthly Input'!L24)</f>
        <v/>
      </c>
      <c r="D136" s="98"/>
      <c r="E136" s="94" t="s">
        <v>159</v>
      </c>
      <c r="F136" s="100" t="e">
        <f>IF(+C136="",NA(),C136)</f>
        <v>#N/A</v>
      </c>
      <c r="G136" s="40" t="e">
        <f t="shared" si="3"/>
        <v>#DIV/0!</v>
      </c>
      <c r="H136" s="41" t="e">
        <f t="shared" si="6"/>
        <v>#DIV/0!</v>
      </c>
      <c r="I136" s="93" t="e">
        <f>IF(C136="",NA(),ROUND(SUM(C$125:C136)/H136,-2))</f>
        <v>#N/A</v>
      </c>
      <c r="J136" s="41" t="e">
        <f>I136/'Total Expense'!N152</f>
        <v>#N/A</v>
      </c>
      <c r="K136" s="98"/>
      <c r="L136" s="39" t="s">
        <v>11</v>
      </c>
      <c r="M136" s="96" t="e">
        <f t="shared" si="1"/>
        <v>#N/A</v>
      </c>
      <c r="N136" s="40" t="e">
        <f t="shared" si="4"/>
        <v>#DIV/0!</v>
      </c>
      <c r="O136" s="41" t="e">
        <f t="shared" si="7"/>
        <v>#DIV/0!</v>
      </c>
      <c r="P136" s="93" t="e">
        <f>IF(C136="",NA(),ROUND(SUM(C$125:C136)/O136,-2))</f>
        <v>#N/A</v>
      </c>
      <c r="Q136" s="41" t="e">
        <f>+P136/'Total Expense'!N135</f>
        <v>#N/A</v>
      </c>
      <c r="R136" s="98"/>
      <c r="S136" s="93" t="e">
        <f t="shared" si="2"/>
        <v>#N/A</v>
      </c>
      <c r="T136" s="41" t="e">
        <f t="shared" si="5"/>
        <v>#DIV/0!</v>
      </c>
      <c r="U136" s="41" t="e">
        <f>+S136/'Total Expense'!N118</f>
        <v>#N/A</v>
      </c>
      <c r="V136" s="2"/>
      <c r="W136" s="3"/>
      <c r="X136" s="3"/>
      <c r="Y136" s="43"/>
      <c r="AA136" s="33"/>
      <c r="AB136" s="34"/>
      <c r="AC136" s="34"/>
    </row>
    <row r="137" spans="1:29" x14ac:dyDescent="0.25">
      <c r="A137" s="3"/>
      <c r="B137" s="45" t="s">
        <v>19</v>
      </c>
      <c r="C137" s="17">
        <f>SUM(C125:C136)</f>
        <v>0</v>
      </c>
      <c r="D137" s="3"/>
      <c r="F137" s="192" t="s">
        <v>50</v>
      </c>
      <c r="G137" s="47" t="e">
        <f>SUM(G125:G136)</f>
        <v>#DIV/0!</v>
      </c>
      <c r="H137" s="47"/>
      <c r="I137" s="48" t="e">
        <f>LOOKUP(9.99E+307,I125:I136)</f>
        <v>#N/A</v>
      </c>
      <c r="J137" s="49" t="e">
        <f>LOOKUP(9.99E+307,J125:J136)</f>
        <v>#N/A</v>
      </c>
      <c r="K137" s="3"/>
      <c r="L137" s="46"/>
      <c r="M137" s="192" t="s">
        <v>50</v>
      </c>
      <c r="N137" s="47" t="e">
        <f>SUM(N125:N136)</f>
        <v>#DIV/0!</v>
      </c>
      <c r="O137" s="47"/>
      <c r="P137" s="17" t="e">
        <f>LOOKUP(9.99E+307,P125:P136)</f>
        <v>#N/A</v>
      </c>
      <c r="Q137" s="49" t="e">
        <f>LOOKUP(9.99E+307,Q125:Q136)</f>
        <v>#N/A</v>
      </c>
      <c r="R137" s="3"/>
      <c r="S137" s="17" t="e">
        <f>LOOKUP(9.99E+307,S125:S136)</f>
        <v>#N/A</v>
      </c>
      <c r="T137" s="17"/>
      <c r="U137" s="49" t="e">
        <f>LOOKUP(9.99E+307,U125:U136)</f>
        <v>#N/A</v>
      </c>
      <c r="V137" s="2"/>
      <c r="W137" s="3"/>
      <c r="X137" s="3"/>
      <c r="Y137" s="3"/>
      <c r="AA137" s="29"/>
    </row>
    <row r="138" spans="1:29" x14ac:dyDescent="0.25">
      <c r="A138" s="3"/>
      <c r="B138" s="2"/>
      <c r="D138" s="50"/>
      <c r="E138" s="51"/>
      <c r="F138" s="3"/>
      <c r="G138" s="3"/>
      <c r="H138" s="3"/>
      <c r="I138" s="3"/>
      <c r="J138" s="3"/>
      <c r="K138" s="3"/>
      <c r="L138" s="3"/>
      <c r="M138" s="3"/>
      <c r="N138" s="3"/>
      <c r="O138" s="3"/>
      <c r="P138" s="2"/>
      <c r="Q138" s="3"/>
      <c r="R138" s="3"/>
      <c r="S138" s="3"/>
      <c r="T138" s="3"/>
      <c r="U138" s="2"/>
      <c r="V138" s="3"/>
      <c r="W138" s="3"/>
      <c r="X138" s="3"/>
      <c r="Y138" s="3"/>
    </row>
    <row r="139" spans="1:29"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9"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9"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9"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9"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9"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8">+F145+J145+N145+R145</f>
        <v>0</v>
      </c>
      <c r="C145" s="41" t="e">
        <f t="shared" ref="C145:C156" si="9">+B145/B$157</f>
        <v>#DIV/0!</v>
      </c>
      <c r="D145" s="11"/>
      <c r="E145" s="94" t="s">
        <v>0</v>
      </c>
      <c r="F145" s="309">
        <f>+'3-Monthly Input'!L35</f>
        <v>0</v>
      </c>
      <c r="G145" s="41" t="e">
        <f t="shared" ref="G145:G156" si="10">+F145/F$157</f>
        <v>#DIV/0!</v>
      </c>
      <c r="H145" s="55"/>
      <c r="I145" s="94" t="s">
        <v>0</v>
      </c>
      <c r="J145" s="310">
        <f>+'3-Monthly Input'!L53</f>
        <v>0</v>
      </c>
      <c r="K145" s="41" t="e">
        <f t="shared" ref="K145:K156" si="11">+J145/J$157</f>
        <v>#DIV/0!</v>
      </c>
      <c r="L145" s="11"/>
      <c r="M145" s="94" t="s">
        <v>0</v>
      </c>
      <c r="N145" s="310">
        <f>+'3-Monthly Input'!L71</f>
        <v>0</v>
      </c>
      <c r="O145" s="41" t="e">
        <f t="shared" ref="O145:O156" si="12">+N145/N$157</f>
        <v>#DIV/0!</v>
      </c>
      <c r="P145" s="11"/>
      <c r="Q145" s="94" t="s">
        <v>0</v>
      </c>
      <c r="R145" s="310">
        <f>+'3-Monthly Input'!L89</f>
        <v>0</v>
      </c>
      <c r="S145" s="41" t="e">
        <f t="shared" ref="S145:S156" si="13">+R145/R$157</f>
        <v>#DIV/0!</v>
      </c>
      <c r="T145" s="11"/>
      <c r="U145" s="11"/>
      <c r="V145" s="11"/>
      <c r="W145" s="11"/>
      <c r="X145" s="11"/>
      <c r="Y145" s="11"/>
    </row>
    <row r="146" spans="1:25" s="13" customFormat="1" x14ac:dyDescent="0.25">
      <c r="A146" s="94" t="s">
        <v>1</v>
      </c>
      <c r="B146" s="96">
        <f t="shared" si="8"/>
        <v>0</v>
      </c>
      <c r="C146" s="41" t="e">
        <f t="shared" si="9"/>
        <v>#DIV/0!</v>
      </c>
      <c r="D146" s="11"/>
      <c r="E146" s="94" t="s">
        <v>1</v>
      </c>
      <c r="F146" s="309">
        <f>+'3-Monthly Input'!L36</f>
        <v>0</v>
      </c>
      <c r="G146" s="41" t="e">
        <f t="shared" si="10"/>
        <v>#DIV/0!</v>
      </c>
      <c r="H146" s="55"/>
      <c r="I146" s="94" t="s">
        <v>1</v>
      </c>
      <c r="J146" s="310">
        <f>+'3-Monthly Input'!L54</f>
        <v>0</v>
      </c>
      <c r="K146" s="41" t="e">
        <f t="shared" si="11"/>
        <v>#DIV/0!</v>
      </c>
      <c r="L146" s="11"/>
      <c r="M146" s="94" t="s">
        <v>1</v>
      </c>
      <c r="N146" s="310">
        <f>+'3-Monthly Input'!L72</f>
        <v>0</v>
      </c>
      <c r="O146" s="41" t="e">
        <f t="shared" si="12"/>
        <v>#DIV/0!</v>
      </c>
      <c r="P146" s="11"/>
      <c r="Q146" s="94" t="s">
        <v>1</v>
      </c>
      <c r="R146" s="310">
        <f>+'3-Monthly Input'!L90</f>
        <v>0</v>
      </c>
      <c r="S146" s="41" t="e">
        <f t="shared" si="13"/>
        <v>#DIV/0!</v>
      </c>
      <c r="T146" s="11"/>
      <c r="U146" s="11"/>
      <c r="V146" s="11"/>
      <c r="W146" s="11"/>
      <c r="X146" s="11"/>
      <c r="Y146" s="11"/>
    </row>
    <row r="147" spans="1:25" s="13" customFormat="1" x14ac:dyDescent="0.25">
      <c r="A147" s="94" t="s">
        <v>2</v>
      </c>
      <c r="B147" s="96">
        <f t="shared" si="8"/>
        <v>0</v>
      </c>
      <c r="C147" s="41" t="e">
        <f t="shared" si="9"/>
        <v>#DIV/0!</v>
      </c>
      <c r="D147" s="11"/>
      <c r="E147" s="94" t="s">
        <v>2</v>
      </c>
      <c r="F147" s="309">
        <f>+'3-Monthly Input'!L37</f>
        <v>0</v>
      </c>
      <c r="G147" s="41" t="e">
        <f t="shared" si="10"/>
        <v>#DIV/0!</v>
      </c>
      <c r="H147" s="55"/>
      <c r="I147" s="94" t="s">
        <v>2</v>
      </c>
      <c r="J147" s="310">
        <f>+'3-Monthly Input'!L55</f>
        <v>0</v>
      </c>
      <c r="K147" s="41" t="e">
        <f t="shared" si="11"/>
        <v>#DIV/0!</v>
      </c>
      <c r="L147" s="11"/>
      <c r="M147" s="94" t="s">
        <v>2</v>
      </c>
      <c r="N147" s="310">
        <f>+'3-Monthly Input'!L73</f>
        <v>0</v>
      </c>
      <c r="O147" s="41" t="e">
        <f t="shared" si="12"/>
        <v>#DIV/0!</v>
      </c>
      <c r="P147" s="11"/>
      <c r="Q147" s="94" t="s">
        <v>2</v>
      </c>
      <c r="R147" s="310">
        <f>+'3-Monthly Input'!L91</f>
        <v>0</v>
      </c>
      <c r="S147" s="41" t="e">
        <f t="shared" si="13"/>
        <v>#DIV/0!</v>
      </c>
      <c r="T147" s="11"/>
      <c r="U147" s="11"/>
      <c r="V147" s="11"/>
      <c r="W147" s="11"/>
      <c r="X147" s="11"/>
      <c r="Y147" s="11"/>
    </row>
    <row r="148" spans="1:25" s="13" customFormat="1" x14ac:dyDescent="0.25">
      <c r="A148" s="94" t="s">
        <v>3</v>
      </c>
      <c r="B148" s="96">
        <f t="shared" si="8"/>
        <v>0</v>
      </c>
      <c r="C148" s="41" t="e">
        <f t="shared" si="9"/>
        <v>#DIV/0!</v>
      </c>
      <c r="D148" s="11"/>
      <c r="E148" s="94" t="s">
        <v>3</v>
      </c>
      <c r="F148" s="309">
        <f>+'3-Monthly Input'!L38</f>
        <v>0</v>
      </c>
      <c r="G148" s="41" t="e">
        <f t="shared" si="10"/>
        <v>#DIV/0!</v>
      </c>
      <c r="H148" s="55"/>
      <c r="I148" s="94" t="s">
        <v>3</v>
      </c>
      <c r="J148" s="310">
        <f>+'3-Monthly Input'!L56</f>
        <v>0</v>
      </c>
      <c r="K148" s="41" t="e">
        <f t="shared" si="11"/>
        <v>#DIV/0!</v>
      </c>
      <c r="L148" s="11"/>
      <c r="M148" s="94" t="s">
        <v>3</v>
      </c>
      <c r="N148" s="310">
        <f>+'3-Monthly Input'!L74</f>
        <v>0</v>
      </c>
      <c r="O148" s="41" t="e">
        <f t="shared" si="12"/>
        <v>#DIV/0!</v>
      </c>
      <c r="P148" s="11"/>
      <c r="Q148" s="94" t="s">
        <v>3</v>
      </c>
      <c r="R148" s="310">
        <f>+'3-Monthly Input'!L92</f>
        <v>0</v>
      </c>
      <c r="S148" s="41" t="e">
        <f t="shared" si="13"/>
        <v>#DIV/0!</v>
      </c>
      <c r="T148" s="11"/>
      <c r="U148" s="11"/>
      <c r="V148" s="11"/>
      <c r="W148" s="11"/>
      <c r="X148" s="11"/>
      <c r="Y148" s="11"/>
    </row>
    <row r="149" spans="1:25" s="13" customFormat="1" x14ac:dyDescent="0.25">
      <c r="A149" s="94" t="s">
        <v>4</v>
      </c>
      <c r="B149" s="96">
        <f t="shared" si="8"/>
        <v>0</v>
      </c>
      <c r="C149" s="41" t="e">
        <f t="shared" si="9"/>
        <v>#DIV/0!</v>
      </c>
      <c r="D149" s="11"/>
      <c r="E149" s="94" t="s">
        <v>4</v>
      </c>
      <c r="F149" s="309">
        <f>+'3-Monthly Input'!L39</f>
        <v>0</v>
      </c>
      <c r="G149" s="41" t="e">
        <f t="shared" si="10"/>
        <v>#DIV/0!</v>
      </c>
      <c r="H149" s="55"/>
      <c r="I149" s="94" t="s">
        <v>4</v>
      </c>
      <c r="J149" s="310">
        <f>+'3-Monthly Input'!L57</f>
        <v>0</v>
      </c>
      <c r="K149" s="41" t="e">
        <f t="shared" si="11"/>
        <v>#DIV/0!</v>
      </c>
      <c r="L149" s="11"/>
      <c r="M149" s="94" t="s">
        <v>4</v>
      </c>
      <c r="N149" s="310">
        <f>+'3-Monthly Input'!L75</f>
        <v>0</v>
      </c>
      <c r="O149" s="41" t="e">
        <f t="shared" si="12"/>
        <v>#DIV/0!</v>
      </c>
      <c r="P149" s="11"/>
      <c r="Q149" s="94" t="s">
        <v>4</v>
      </c>
      <c r="R149" s="310">
        <f>+'3-Monthly Input'!L93</f>
        <v>0</v>
      </c>
      <c r="S149" s="41" t="e">
        <f t="shared" si="13"/>
        <v>#DIV/0!</v>
      </c>
      <c r="T149" s="11"/>
      <c r="U149" s="11"/>
      <c r="V149" s="11"/>
      <c r="W149" s="11"/>
      <c r="X149" s="11"/>
      <c r="Y149" s="11"/>
    </row>
    <row r="150" spans="1:25" s="13" customFormat="1" x14ac:dyDescent="0.25">
      <c r="A150" s="94" t="s">
        <v>5</v>
      </c>
      <c r="B150" s="96">
        <f t="shared" si="8"/>
        <v>0</v>
      </c>
      <c r="C150" s="41" t="e">
        <f t="shared" si="9"/>
        <v>#DIV/0!</v>
      </c>
      <c r="D150" s="11"/>
      <c r="E150" s="94" t="s">
        <v>5</v>
      </c>
      <c r="F150" s="309">
        <f>+'3-Monthly Input'!L40</f>
        <v>0</v>
      </c>
      <c r="G150" s="41" t="e">
        <f t="shared" si="10"/>
        <v>#DIV/0!</v>
      </c>
      <c r="H150" s="55"/>
      <c r="I150" s="94" t="s">
        <v>5</v>
      </c>
      <c r="J150" s="310">
        <f>+'3-Monthly Input'!L58</f>
        <v>0</v>
      </c>
      <c r="K150" s="41" t="e">
        <f t="shared" si="11"/>
        <v>#DIV/0!</v>
      </c>
      <c r="L150" s="11"/>
      <c r="M150" s="94" t="s">
        <v>5</v>
      </c>
      <c r="N150" s="310">
        <f>+'3-Monthly Input'!L76</f>
        <v>0</v>
      </c>
      <c r="O150" s="41" t="e">
        <f t="shared" si="12"/>
        <v>#DIV/0!</v>
      </c>
      <c r="P150" s="11"/>
      <c r="Q150" s="94" t="s">
        <v>5</v>
      </c>
      <c r="R150" s="310">
        <f>+'3-Monthly Input'!L94</f>
        <v>0</v>
      </c>
      <c r="S150" s="41" t="e">
        <f t="shared" si="13"/>
        <v>#DIV/0!</v>
      </c>
      <c r="T150" s="11"/>
      <c r="U150" s="11"/>
      <c r="V150" s="11"/>
      <c r="W150" s="11"/>
      <c r="X150" s="11"/>
      <c r="Y150" s="11"/>
    </row>
    <row r="151" spans="1:25" s="13" customFormat="1" x14ac:dyDescent="0.25">
      <c r="A151" s="94" t="s">
        <v>6</v>
      </c>
      <c r="B151" s="96">
        <f t="shared" si="8"/>
        <v>0</v>
      </c>
      <c r="C151" s="41" t="e">
        <f t="shared" si="9"/>
        <v>#DIV/0!</v>
      </c>
      <c r="D151" s="11"/>
      <c r="E151" s="94" t="s">
        <v>6</v>
      </c>
      <c r="F151" s="309">
        <f>+'3-Monthly Input'!L41</f>
        <v>0</v>
      </c>
      <c r="G151" s="41" t="e">
        <f t="shared" si="10"/>
        <v>#DIV/0!</v>
      </c>
      <c r="H151" s="55"/>
      <c r="I151" s="94" t="s">
        <v>6</v>
      </c>
      <c r="J151" s="310">
        <f>+'3-Monthly Input'!L59</f>
        <v>0</v>
      </c>
      <c r="K151" s="41" t="e">
        <f t="shared" si="11"/>
        <v>#DIV/0!</v>
      </c>
      <c r="L151" s="11"/>
      <c r="M151" s="94" t="s">
        <v>6</v>
      </c>
      <c r="N151" s="310">
        <f>+'3-Monthly Input'!L77</f>
        <v>0</v>
      </c>
      <c r="O151" s="41" t="e">
        <f t="shared" si="12"/>
        <v>#DIV/0!</v>
      </c>
      <c r="P151" s="11"/>
      <c r="Q151" s="94" t="s">
        <v>6</v>
      </c>
      <c r="R151" s="310">
        <f>+'3-Monthly Input'!L95</f>
        <v>0</v>
      </c>
      <c r="S151" s="41" t="e">
        <f t="shared" si="13"/>
        <v>#DIV/0!</v>
      </c>
      <c r="T151" s="11"/>
      <c r="U151" s="11"/>
      <c r="V151" s="11"/>
      <c r="W151" s="11"/>
      <c r="X151" s="11"/>
      <c r="Y151" s="11"/>
    </row>
    <row r="152" spans="1:25" s="13" customFormat="1" x14ac:dyDescent="0.25">
      <c r="A152" s="94" t="s">
        <v>7</v>
      </c>
      <c r="B152" s="96">
        <f t="shared" si="8"/>
        <v>0</v>
      </c>
      <c r="C152" s="41" t="e">
        <f t="shared" si="9"/>
        <v>#DIV/0!</v>
      </c>
      <c r="D152" s="11"/>
      <c r="E152" s="94" t="s">
        <v>7</v>
      </c>
      <c r="F152" s="309">
        <f>+'3-Monthly Input'!L42</f>
        <v>0</v>
      </c>
      <c r="G152" s="41" t="e">
        <f t="shared" si="10"/>
        <v>#DIV/0!</v>
      </c>
      <c r="H152" s="55"/>
      <c r="I152" s="94" t="s">
        <v>7</v>
      </c>
      <c r="J152" s="310">
        <f>+'3-Monthly Input'!L60</f>
        <v>0</v>
      </c>
      <c r="K152" s="41" t="e">
        <f t="shared" si="11"/>
        <v>#DIV/0!</v>
      </c>
      <c r="L152" s="11"/>
      <c r="M152" s="94" t="s">
        <v>7</v>
      </c>
      <c r="N152" s="310">
        <f>+'3-Monthly Input'!L78</f>
        <v>0</v>
      </c>
      <c r="O152" s="41" t="e">
        <f t="shared" si="12"/>
        <v>#DIV/0!</v>
      </c>
      <c r="P152" s="11"/>
      <c r="Q152" s="94" t="s">
        <v>7</v>
      </c>
      <c r="R152" s="310">
        <f>+'3-Monthly Input'!L96</f>
        <v>0</v>
      </c>
      <c r="S152" s="41" t="e">
        <f t="shared" si="13"/>
        <v>#DIV/0!</v>
      </c>
      <c r="T152" s="11"/>
      <c r="U152" s="11"/>
      <c r="V152" s="11"/>
      <c r="W152" s="11"/>
      <c r="X152" s="11"/>
      <c r="Y152" s="11"/>
    </row>
    <row r="153" spans="1:25" s="13" customFormat="1" x14ac:dyDescent="0.25">
      <c r="A153" s="94" t="s">
        <v>8</v>
      </c>
      <c r="B153" s="96">
        <f t="shared" si="8"/>
        <v>0</v>
      </c>
      <c r="C153" s="41" t="e">
        <f t="shared" si="9"/>
        <v>#DIV/0!</v>
      </c>
      <c r="D153" s="11"/>
      <c r="E153" s="94" t="s">
        <v>8</v>
      </c>
      <c r="F153" s="309">
        <f>+'3-Monthly Input'!L43</f>
        <v>0</v>
      </c>
      <c r="G153" s="41" t="e">
        <f t="shared" si="10"/>
        <v>#DIV/0!</v>
      </c>
      <c r="H153" s="55"/>
      <c r="I153" s="94" t="s">
        <v>8</v>
      </c>
      <c r="J153" s="310">
        <f>+'3-Monthly Input'!L61</f>
        <v>0</v>
      </c>
      <c r="K153" s="41" t="e">
        <f t="shared" si="11"/>
        <v>#DIV/0!</v>
      </c>
      <c r="L153" s="11"/>
      <c r="M153" s="94" t="s">
        <v>8</v>
      </c>
      <c r="N153" s="310">
        <f>+'3-Monthly Input'!L79</f>
        <v>0</v>
      </c>
      <c r="O153" s="41" t="e">
        <f t="shared" si="12"/>
        <v>#DIV/0!</v>
      </c>
      <c r="P153" s="11"/>
      <c r="Q153" s="94" t="s">
        <v>8</v>
      </c>
      <c r="R153" s="310">
        <f>+'3-Monthly Input'!L97</f>
        <v>0</v>
      </c>
      <c r="S153" s="41" t="e">
        <f t="shared" si="13"/>
        <v>#DIV/0!</v>
      </c>
      <c r="T153" s="11"/>
      <c r="U153" s="11"/>
      <c r="V153" s="11"/>
      <c r="W153" s="11"/>
      <c r="X153" s="11"/>
      <c r="Y153" s="11"/>
    </row>
    <row r="154" spans="1:25" s="13" customFormat="1" x14ac:dyDescent="0.25">
      <c r="A154" s="94" t="s">
        <v>9</v>
      </c>
      <c r="B154" s="96">
        <f t="shared" si="8"/>
        <v>0</v>
      </c>
      <c r="C154" s="41" t="e">
        <f t="shared" si="9"/>
        <v>#DIV/0!</v>
      </c>
      <c r="D154" s="11"/>
      <c r="E154" s="94" t="s">
        <v>9</v>
      </c>
      <c r="F154" s="309">
        <f>+'3-Monthly Input'!L44</f>
        <v>0</v>
      </c>
      <c r="G154" s="41" t="e">
        <f t="shared" si="10"/>
        <v>#DIV/0!</v>
      </c>
      <c r="H154" s="55"/>
      <c r="I154" s="94" t="s">
        <v>9</v>
      </c>
      <c r="J154" s="310">
        <f>+'3-Monthly Input'!L62</f>
        <v>0</v>
      </c>
      <c r="K154" s="41" t="e">
        <f t="shared" si="11"/>
        <v>#DIV/0!</v>
      </c>
      <c r="L154" s="11"/>
      <c r="M154" s="94" t="s">
        <v>9</v>
      </c>
      <c r="N154" s="310">
        <f>+'3-Monthly Input'!L80</f>
        <v>0</v>
      </c>
      <c r="O154" s="41" t="e">
        <f t="shared" si="12"/>
        <v>#DIV/0!</v>
      </c>
      <c r="P154" s="11"/>
      <c r="Q154" s="94" t="s">
        <v>9</v>
      </c>
      <c r="R154" s="310">
        <f>+'3-Monthly Input'!L98</f>
        <v>0</v>
      </c>
      <c r="S154" s="41" t="e">
        <f t="shared" si="13"/>
        <v>#DIV/0!</v>
      </c>
      <c r="T154" s="11"/>
      <c r="U154" s="11"/>
      <c r="V154" s="11"/>
      <c r="W154" s="11"/>
      <c r="X154" s="11"/>
      <c r="Y154" s="11"/>
    </row>
    <row r="155" spans="1:25" s="13" customFormat="1" x14ac:dyDescent="0.25">
      <c r="A155" s="94" t="s">
        <v>10</v>
      </c>
      <c r="B155" s="96">
        <f t="shared" si="8"/>
        <v>0</v>
      </c>
      <c r="C155" s="41" t="e">
        <f t="shared" si="9"/>
        <v>#DIV/0!</v>
      </c>
      <c r="D155" s="11"/>
      <c r="E155" s="94" t="s">
        <v>10</v>
      </c>
      <c r="F155" s="309">
        <f>+'3-Monthly Input'!L45</f>
        <v>0</v>
      </c>
      <c r="G155" s="41" t="e">
        <f t="shared" si="10"/>
        <v>#DIV/0!</v>
      </c>
      <c r="H155" s="55"/>
      <c r="I155" s="94" t="s">
        <v>10</v>
      </c>
      <c r="J155" s="310">
        <f>+'3-Monthly Input'!L63</f>
        <v>0</v>
      </c>
      <c r="K155" s="41" t="e">
        <f t="shared" si="11"/>
        <v>#DIV/0!</v>
      </c>
      <c r="L155" s="11"/>
      <c r="M155" s="94" t="s">
        <v>10</v>
      </c>
      <c r="N155" s="310">
        <f>+'3-Monthly Input'!L81</f>
        <v>0</v>
      </c>
      <c r="O155" s="41" t="e">
        <f t="shared" si="12"/>
        <v>#DIV/0!</v>
      </c>
      <c r="P155" s="11"/>
      <c r="Q155" s="94" t="s">
        <v>10</v>
      </c>
      <c r="R155" s="310">
        <f>+'3-Monthly Input'!L99</f>
        <v>0</v>
      </c>
      <c r="S155" s="41" t="e">
        <f t="shared" si="13"/>
        <v>#DIV/0!</v>
      </c>
      <c r="T155" s="11"/>
      <c r="U155" s="11"/>
      <c r="V155" s="11"/>
      <c r="W155" s="11"/>
      <c r="X155" s="11"/>
      <c r="Y155" s="11"/>
    </row>
    <row r="156" spans="1:25" s="13" customFormat="1" x14ac:dyDescent="0.25">
      <c r="A156" s="94" t="s">
        <v>11</v>
      </c>
      <c r="B156" s="96">
        <f t="shared" si="8"/>
        <v>0</v>
      </c>
      <c r="C156" s="41" t="e">
        <f t="shared" si="9"/>
        <v>#DIV/0!</v>
      </c>
      <c r="D156" s="11"/>
      <c r="E156" s="94" t="s">
        <v>11</v>
      </c>
      <c r="F156" s="309">
        <f>+'3-Monthly Input'!L46</f>
        <v>0</v>
      </c>
      <c r="G156" s="41" t="e">
        <f t="shared" si="10"/>
        <v>#DIV/0!</v>
      </c>
      <c r="H156" s="55"/>
      <c r="I156" s="94" t="s">
        <v>11</v>
      </c>
      <c r="J156" s="310">
        <f>+'3-Monthly Input'!L64</f>
        <v>0</v>
      </c>
      <c r="K156" s="41" t="e">
        <f t="shared" si="11"/>
        <v>#DIV/0!</v>
      </c>
      <c r="L156" s="11"/>
      <c r="M156" s="94" t="s">
        <v>11</v>
      </c>
      <c r="N156" s="310">
        <f>+'3-Monthly Input'!L82</f>
        <v>0</v>
      </c>
      <c r="O156" s="41" t="e">
        <f t="shared" si="12"/>
        <v>#DIV/0!</v>
      </c>
      <c r="P156" s="11"/>
      <c r="Q156" s="94" t="s">
        <v>11</v>
      </c>
      <c r="R156" s="310">
        <f>+'3-Monthly Input'!L100</f>
        <v>0</v>
      </c>
      <c r="S156" s="41" t="e">
        <f t="shared" si="13"/>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14">+C165+F146</f>
        <v>0</v>
      </c>
      <c r="D166" s="96">
        <f t="shared" ref="D166:D176" si="15">+D165+J146</f>
        <v>0</v>
      </c>
      <c r="E166" s="96">
        <f t="shared" ref="E166:E176" si="16">+E165+N146</f>
        <v>0</v>
      </c>
      <c r="F166" s="96">
        <f t="shared" ref="F166:F176" si="17">+F165+R146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14"/>
        <v>0</v>
      </c>
      <c r="D167" s="96">
        <f t="shared" si="15"/>
        <v>0</v>
      </c>
      <c r="E167" s="96">
        <f t="shared" si="16"/>
        <v>0</v>
      </c>
      <c r="F167" s="96">
        <f t="shared" si="17"/>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14"/>
        <v>0</v>
      </c>
      <c r="D168" s="96">
        <f t="shared" si="15"/>
        <v>0</v>
      </c>
      <c r="E168" s="96">
        <f t="shared" si="16"/>
        <v>0</v>
      </c>
      <c r="F168" s="96">
        <f t="shared" si="17"/>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14"/>
        <v>0</v>
      </c>
      <c r="D169" s="96">
        <f t="shared" si="15"/>
        <v>0</v>
      </c>
      <c r="E169" s="96">
        <f t="shared" si="16"/>
        <v>0</v>
      </c>
      <c r="F169" s="96">
        <f t="shared" si="17"/>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14"/>
        <v>0</v>
      </c>
      <c r="D170" s="96">
        <f t="shared" si="15"/>
        <v>0</v>
      </c>
      <c r="E170" s="96">
        <f t="shared" si="16"/>
        <v>0</v>
      </c>
      <c r="F170" s="96">
        <f t="shared" si="17"/>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14"/>
        <v>0</v>
      </c>
      <c r="D171" s="96">
        <f t="shared" si="15"/>
        <v>0</v>
      </c>
      <c r="E171" s="96">
        <f t="shared" si="16"/>
        <v>0</v>
      </c>
      <c r="F171" s="96">
        <f t="shared" si="17"/>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14"/>
        <v>0</v>
      </c>
      <c r="D172" s="96">
        <f t="shared" si="15"/>
        <v>0</v>
      </c>
      <c r="E172" s="96">
        <f t="shared" si="16"/>
        <v>0</v>
      </c>
      <c r="F172" s="96">
        <f t="shared" si="17"/>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14"/>
        <v>0</v>
      </c>
      <c r="D173" s="96">
        <f t="shared" si="15"/>
        <v>0</v>
      </c>
      <c r="E173" s="96">
        <f t="shared" si="16"/>
        <v>0</v>
      </c>
      <c r="F173" s="96">
        <f t="shared" si="17"/>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14"/>
        <v>0</v>
      </c>
      <c r="D174" s="96">
        <f t="shared" si="15"/>
        <v>0</v>
      </c>
      <c r="E174" s="96">
        <f t="shared" si="16"/>
        <v>0</v>
      </c>
      <c r="F174" s="96">
        <f t="shared" si="17"/>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14"/>
        <v>0</v>
      </c>
      <c r="D175" s="96">
        <f t="shared" si="15"/>
        <v>0</v>
      </c>
      <c r="E175" s="96">
        <f t="shared" si="16"/>
        <v>0</v>
      </c>
      <c r="F175" s="96">
        <f t="shared" si="17"/>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14"/>
        <v>0</v>
      </c>
      <c r="D176" s="96">
        <f t="shared" si="15"/>
        <v>0</v>
      </c>
      <c r="E176" s="96">
        <f t="shared" si="16"/>
        <v>0</v>
      </c>
      <c r="F176" s="96">
        <f t="shared" si="17"/>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xHWzjltB9kxSEWvD8OGySzCJMHTCoYKROYKmWJpZYf6D82HF7tOeuZ/fXHo09w3zmiM/RMi2euLmOJ3M5u9JSg==" saltValue="XMM6NF8t2yrek5dsDoiXcA==" spinCount="100000" sheet="1" objects="1" scenarios="1" selectLockedCells="1"/>
  <mergeCells count="26">
    <mergeCell ref="A11:B11"/>
    <mergeCell ref="C11:F11"/>
    <mergeCell ref="G11:H11"/>
    <mergeCell ref="I11:J11"/>
    <mergeCell ref="K11:L11"/>
    <mergeCell ref="A4:J4"/>
    <mergeCell ref="A7:B7"/>
    <mergeCell ref="C7:G7"/>
    <mergeCell ref="G9:H9"/>
    <mergeCell ref="I9:J9"/>
    <mergeCell ref="W123:X123"/>
    <mergeCell ref="W131:X134"/>
    <mergeCell ref="M94:Q95"/>
    <mergeCell ref="M115:Q116"/>
    <mergeCell ref="M15:O15"/>
    <mergeCell ref="N75:O75"/>
    <mergeCell ref="P75:Q75"/>
    <mergeCell ref="P76:Q76"/>
    <mergeCell ref="B123:C123"/>
    <mergeCell ref="S123:S124"/>
    <mergeCell ref="E123:J123"/>
    <mergeCell ref="L123:Q123"/>
    <mergeCell ref="P14:Q14"/>
    <mergeCell ref="P15:Q15"/>
    <mergeCell ref="A75:F76"/>
    <mergeCell ref="N14:O14"/>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AC177"/>
  <sheetViews>
    <sheetView zoomScale="75" zoomScaleNormal="75" workbookViewId="0"/>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53.75" customHeight="1" x14ac:dyDescent="0.25">
      <c r="A4" s="592" t="s">
        <v>309</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30"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30"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30" customHeight="1" x14ac:dyDescent="0.25">
      <c r="A11" s="626" t="s">
        <v>274</v>
      </c>
      <c r="B11" s="639"/>
      <c r="C11" s="716" t="str">
        <f>IF('1-Budget Input'!C62:F62=0,"Not Used",'1-Budget Input'!C62:F62)</f>
        <v>Not Used</v>
      </c>
      <c r="D11" s="717"/>
      <c r="E11" s="717"/>
      <c r="F11" s="718"/>
      <c r="G11" s="626" t="s">
        <v>230</v>
      </c>
      <c r="H11" s="627"/>
      <c r="I11" s="719" t="str">
        <f>IF('1-Budget Input'!H62=0,"N/A",'1-Budget Input'!H62)</f>
        <v>N/A</v>
      </c>
      <c r="J11" s="720"/>
      <c r="K11" s="626" t="s">
        <v>253</v>
      </c>
      <c r="L11" s="627"/>
      <c r="M11" s="28" t="str">
        <f>IF('1-Budget Input'!J62=0,"N/A",'1-Budget Input'!J62)</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6">
        <f>+C9</f>
        <v>0</v>
      </c>
      <c r="B15" s="507" t="str">
        <f>IF(C137=0,"No New Data",VLOOKUP(B177,B165:G176,6,FALSE))</f>
        <v>No New Data</v>
      </c>
      <c r="C15" s="503"/>
      <c r="D15" s="503"/>
      <c r="E15" s="503"/>
      <c r="F15" s="503"/>
      <c r="G15" s="470"/>
      <c r="H15" s="470"/>
      <c r="I15" s="476" t="str">
        <f>+C11</f>
        <v>Not Used</v>
      </c>
      <c r="J15" s="470"/>
      <c r="K15" s="470"/>
      <c r="L15" s="470"/>
      <c r="M15" s="715" t="s">
        <v>180</v>
      </c>
      <c r="N15" s="715"/>
      <c r="O15" s="715"/>
      <c r="P15" s="713" t="str">
        <f>IF(C137=0,"N/A",ROUND(I11*VLOOKUP('Inc 1'!$B$14,'Exp 6'!E125:T136,16,FALSE),-1))</f>
        <v>N/A</v>
      </c>
      <c r="Q15" s="714"/>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508" t="s">
        <v>70</v>
      </c>
      <c r="N76" s="509"/>
      <c r="O76" s="509"/>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51</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9"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9"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9" x14ac:dyDescent="0.25">
      <c r="A115" s="66"/>
      <c r="B115" s="63"/>
      <c r="C115" s="43"/>
      <c r="D115" s="43"/>
      <c r="E115" s="22"/>
      <c r="F115" s="43"/>
      <c r="G115" s="43"/>
      <c r="H115" s="43"/>
      <c r="I115" s="43"/>
      <c r="J115" s="43"/>
      <c r="K115" s="43"/>
      <c r="L115" s="43"/>
      <c r="M115" s="732" t="s">
        <v>51</v>
      </c>
      <c r="N115" s="732"/>
      <c r="O115" s="732"/>
      <c r="P115" s="732"/>
      <c r="Q115" s="733"/>
      <c r="R115" s="2"/>
      <c r="S115" s="3"/>
      <c r="T115" s="3"/>
      <c r="U115" s="3"/>
      <c r="V115" s="2"/>
      <c r="W115" s="3"/>
      <c r="X115" s="3"/>
      <c r="Y115" s="3"/>
    </row>
    <row r="116" spans="1:29" x14ac:dyDescent="0.25">
      <c r="A116" s="68"/>
      <c r="B116" s="69"/>
      <c r="C116" s="70"/>
      <c r="D116" s="70"/>
      <c r="E116" s="71"/>
      <c r="F116" s="70"/>
      <c r="G116" s="70"/>
      <c r="H116" s="70"/>
      <c r="I116" s="70"/>
      <c r="J116" s="70"/>
      <c r="K116" s="70"/>
      <c r="L116" s="70"/>
      <c r="M116" s="734"/>
      <c r="N116" s="734"/>
      <c r="O116" s="734"/>
      <c r="P116" s="734"/>
      <c r="Q116" s="735"/>
      <c r="R116" s="2"/>
      <c r="S116" s="3"/>
      <c r="T116" s="3"/>
      <c r="U116" s="3"/>
      <c r="V116" s="2"/>
      <c r="W116" s="3"/>
      <c r="X116" s="3"/>
      <c r="Y116" s="3"/>
    </row>
    <row r="117" spans="1:29" ht="16.5" customHeight="1" x14ac:dyDescent="0.3">
      <c r="A117" s="15"/>
      <c r="B117" s="2"/>
      <c r="C117" s="3"/>
      <c r="D117" s="3"/>
      <c r="E117" s="4"/>
      <c r="F117" s="3"/>
      <c r="G117" s="3"/>
      <c r="H117" s="3"/>
      <c r="I117" s="3"/>
      <c r="J117" s="3"/>
      <c r="K117" s="3"/>
      <c r="L117" s="3"/>
      <c r="M117" s="3"/>
      <c r="N117" s="2"/>
      <c r="O117" s="3"/>
      <c r="P117" s="3"/>
      <c r="Q117" s="3"/>
      <c r="R117" s="2"/>
      <c r="S117" s="3"/>
      <c r="T117" s="3"/>
      <c r="U117" s="3"/>
      <c r="V117" s="2"/>
      <c r="W117" s="3"/>
      <c r="X117" s="3"/>
      <c r="Y117" s="3"/>
    </row>
    <row r="118" spans="1:29"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9"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9"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9"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9"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9" x14ac:dyDescent="0.25">
      <c r="A123" s="3"/>
      <c r="B123" s="611" t="s">
        <v>53</v>
      </c>
      <c r="C123" s="612"/>
      <c r="D123" s="3"/>
      <c r="E123" s="611" t="s">
        <v>15</v>
      </c>
      <c r="F123" s="624"/>
      <c r="G123" s="624"/>
      <c r="H123" s="624"/>
      <c r="I123" s="624"/>
      <c r="J123" s="612"/>
      <c r="K123" s="3"/>
      <c r="L123" s="611" t="s">
        <v>16</v>
      </c>
      <c r="M123" s="624"/>
      <c r="N123" s="624"/>
      <c r="O123" s="624"/>
      <c r="P123" s="624"/>
      <c r="Q123" s="612"/>
      <c r="R123" s="3"/>
      <c r="S123" s="703" t="s">
        <v>59</v>
      </c>
      <c r="T123" s="31"/>
      <c r="U123" s="31"/>
      <c r="V123" s="2"/>
      <c r="W123" s="611" t="s">
        <v>61</v>
      </c>
      <c r="X123" s="612"/>
      <c r="Y123" s="32"/>
      <c r="AA123" s="33"/>
      <c r="AB123" s="34"/>
      <c r="AC123" s="34"/>
    </row>
    <row r="124" spans="1:29" s="13" customFormat="1" ht="29.25" customHeight="1" x14ac:dyDescent="0.25">
      <c r="A124" s="11"/>
      <c r="B124" s="194">
        <f>+C9</f>
        <v>0</v>
      </c>
      <c r="C124" s="191" t="s">
        <v>52</v>
      </c>
      <c r="D124" s="11"/>
      <c r="E124" s="194">
        <f>+C9</f>
        <v>0</v>
      </c>
      <c r="F124" s="191" t="s">
        <v>40</v>
      </c>
      <c r="G124" s="191" t="s">
        <v>14</v>
      </c>
      <c r="H124" s="191" t="s">
        <v>174</v>
      </c>
      <c r="I124" s="35" t="s">
        <v>13</v>
      </c>
      <c r="J124" s="35" t="s">
        <v>268</v>
      </c>
      <c r="K124" s="11"/>
      <c r="L124" s="194">
        <f>+C9</f>
        <v>0</v>
      </c>
      <c r="M124" s="191" t="s">
        <v>40</v>
      </c>
      <c r="N124" s="191" t="s">
        <v>14</v>
      </c>
      <c r="O124" s="191" t="s">
        <v>174</v>
      </c>
      <c r="P124" s="35" t="s">
        <v>13</v>
      </c>
      <c r="Q124" s="35" t="s">
        <v>268</v>
      </c>
      <c r="R124" s="11"/>
      <c r="S124" s="704"/>
      <c r="T124" s="191" t="s">
        <v>174</v>
      </c>
      <c r="U124" s="35" t="s">
        <v>268</v>
      </c>
      <c r="V124" s="11"/>
      <c r="W124" s="193" t="s">
        <v>12</v>
      </c>
      <c r="X124" s="191" t="s">
        <v>60</v>
      </c>
      <c r="Y124" s="35" t="s">
        <v>268</v>
      </c>
      <c r="AA124" s="36"/>
      <c r="AB124" s="37"/>
      <c r="AC124" s="38"/>
    </row>
    <row r="125" spans="1:29" x14ac:dyDescent="0.25">
      <c r="A125" s="11"/>
      <c r="B125" s="94" t="s">
        <v>0</v>
      </c>
      <c r="C125" s="95" t="str">
        <f>IF(ISBLANK('3-Monthly Input'!M13),"",'3-Monthly Input'!M13)</f>
        <v/>
      </c>
      <c r="D125" s="11"/>
      <c r="E125" s="94" t="s">
        <v>149</v>
      </c>
      <c r="F125" s="96" t="e">
        <f t="shared" ref="F125:F134" si="0">IF(+C125="",NA(),C125)</f>
        <v>#N/A</v>
      </c>
      <c r="G125" s="41" t="e">
        <f>+G145</f>
        <v>#DIV/0!</v>
      </c>
      <c r="H125" s="41" t="e">
        <f>+G125</f>
        <v>#DIV/0!</v>
      </c>
      <c r="I125" s="93" t="e">
        <f>IF(C125="",NA(),ROUND(SUM(C$125:C125)/H125,-2))</f>
        <v>#N/A</v>
      </c>
      <c r="J125" s="41" t="e">
        <f>I125/'Total Expense'!N141</f>
        <v>#N/A</v>
      </c>
      <c r="K125" s="11"/>
      <c r="L125" s="94" t="s">
        <v>0</v>
      </c>
      <c r="M125" s="96" t="e">
        <f t="shared" ref="M125:M136" si="1">IF(C125="",NA(),C125)</f>
        <v>#N/A</v>
      </c>
      <c r="N125" s="41" t="e">
        <f>+C145</f>
        <v>#DIV/0!</v>
      </c>
      <c r="O125" s="41" t="e">
        <f>+N125</f>
        <v>#DIV/0!</v>
      </c>
      <c r="P125" s="93" t="e">
        <f>IF(C125="",NA(),ROUND(SUM(C$125:C125)/O125,-2))</f>
        <v>#N/A</v>
      </c>
      <c r="Q125" s="41" t="e">
        <f>+P125/'Total Expense'!N124</f>
        <v>#N/A</v>
      </c>
      <c r="R125" s="11"/>
      <c r="S125" s="93" t="e">
        <f t="shared" ref="S125:S136" si="2">AVERAGE(I125,P125)</f>
        <v>#N/A</v>
      </c>
      <c r="T125" s="41" t="e">
        <f>(H125+O125)/2</f>
        <v>#DIV/0!</v>
      </c>
      <c r="U125" s="41" t="e">
        <f>+S125/'Total Expense'!N107</f>
        <v>#N/A</v>
      </c>
      <c r="V125" s="12"/>
      <c r="W125" s="94">
        <f>+Q144</f>
        <v>-4</v>
      </c>
      <c r="X125" s="93">
        <f>+R157</f>
        <v>0</v>
      </c>
      <c r="Y125" s="41" t="e">
        <f>-X125/'Summary Table Report'!Q107</f>
        <v>#DIV/0!</v>
      </c>
      <c r="AA125" s="33"/>
      <c r="AB125" s="33"/>
      <c r="AC125" s="42"/>
    </row>
    <row r="126" spans="1:29" x14ac:dyDescent="0.25">
      <c r="A126" s="11"/>
      <c r="B126" s="94" t="s">
        <v>1</v>
      </c>
      <c r="C126" s="95" t="str">
        <f>IF(ISBLANK('3-Monthly Input'!M14),"",'3-Monthly Input'!M14)</f>
        <v/>
      </c>
      <c r="D126" s="11"/>
      <c r="E126" s="94" t="s">
        <v>150</v>
      </c>
      <c r="F126" s="96" t="e">
        <f t="shared" si="0"/>
        <v>#N/A</v>
      </c>
      <c r="G126" s="41" t="e">
        <f t="shared" ref="G126:G136" si="3">+G146</f>
        <v>#DIV/0!</v>
      </c>
      <c r="H126" s="41" t="e">
        <f>+G126+H125</f>
        <v>#DIV/0!</v>
      </c>
      <c r="I126" s="93" t="e">
        <f>IF(C126="",NA(),ROUND(SUM(C$125:C126)/H126,-2))</f>
        <v>#N/A</v>
      </c>
      <c r="J126" s="41" t="e">
        <f>I126/'Total Expense'!N142</f>
        <v>#N/A</v>
      </c>
      <c r="K126" s="11"/>
      <c r="L126" s="94" t="s">
        <v>1</v>
      </c>
      <c r="M126" s="96" t="e">
        <f t="shared" si="1"/>
        <v>#N/A</v>
      </c>
      <c r="N126" s="41" t="e">
        <f t="shared" ref="N126:N136" si="4">+C146</f>
        <v>#DIV/0!</v>
      </c>
      <c r="O126" s="41" t="e">
        <f>+N126+O125</f>
        <v>#DIV/0!</v>
      </c>
      <c r="P126" s="93" t="e">
        <f>IF(C126="",NA(),ROUND(SUM(C$125:C126)/O126,-2))</f>
        <v>#N/A</v>
      </c>
      <c r="Q126" s="41" t="e">
        <f>+P126/'Total Expense'!N125</f>
        <v>#N/A</v>
      </c>
      <c r="R126" s="11"/>
      <c r="S126" s="93" t="e">
        <f t="shared" si="2"/>
        <v>#N/A</v>
      </c>
      <c r="T126" s="41" t="e">
        <f t="shared" ref="T126:T136" si="5">(H126+O126)/2</f>
        <v>#DIV/0!</v>
      </c>
      <c r="U126" s="41" t="e">
        <f>+S126/'Total Expense'!N108</f>
        <v>#N/A</v>
      </c>
      <c r="V126" s="12"/>
      <c r="W126" s="94">
        <f>+M144</f>
        <v>-3</v>
      </c>
      <c r="X126" s="93">
        <f>+N157</f>
        <v>0</v>
      </c>
      <c r="Y126" s="41" t="e">
        <f>-X126/'Summary Table Report'!P107</f>
        <v>#DIV/0!</v>
      </c>
      <c r="AA126" s="33"/>
      <c r="AB126" s="33"/>
      <c r="AC126" s="42"/>
    </row>
    <row r="127" spans="1:29" x14ac:dyDescent="0.25">
      <c r="A127" s="11"/>
      <c r="B127" s="94" t="s">
        <v>2</v>
      </c>
      <c r="C127" s="95" t="str">
        <f>IF(ISBLANK('3-Monthly Input'!M15),"",'3-Monthly Input'!M15)</f>
        <v/>
      </c>
      <c r="D127" s="11"/>
      <c r="E127" s="94" t="s">
        <v>151</v>
      </c>
      <c r="F127" s="96" t="e">
        <f t="shared" si="0"/>
        <v>#N/A</v>
      </c>
      <c r="G127" s="41" t="e">
        <f t="shared" si="3"/>
        <v>#DIV/0!</v>
      </c>
      <c r="H127" s="41" t="e">
        <f t="shared" ref="H127:H136" si="6">+G127+H126</f>
        <v>#DIV/0!</v>
      </c>
      <c r="I127" s="93" t="e">
        <f>IF(C127="",NA(),ROUND(SUM(C$125:C127)/H127,-2))</f>
        <v>#N/A</v>
      </c>
      <c r="J127" s="41" t="e">
        <f>I127/'Total Expense'!N143</f>
        <v>#N/A</v>
      </c>
      <c r="K127" s="11"/>
      <c r="L127" s="94" t="s">
        <v>2</v>
      </c>
      <c r="M127" s="96" t="e">
        <f t="shared" si="1"/>
        <v>#N/A</v>
      </c>
      <c r="N127" s="41" t="e">
        <f t="shared" si="4"/>
        <v>#DIV/0!</v>
      </c>
      <c r="O127" s="41" t="e">
        <f t="shared" ref="O127:O136" si="7">+N127+O126</f>
        <v>#DIV/0!</v>
      </c>
      <c r="P127" s="93" t="e">
        <f>IF(C127="",NA(),ROUND(SUM(C$125:C127)/O127,-2))</f>
        <v>#N/A</v>
      </c>
      <c r="Q127" s="41" t="e">
        <f>+P127/'Total Expense'!N126</f>
        <v>#N/A</v>
      </c>
      <c r="R127" s="11"/>
      <c r="S127" s="93" t="e">
        <f t="shared" si="2"/>
        <v>#N/A</v>
      </c>
      <c r="T127" s="41" t="e">
        <f t="shared" si="5"/>
        <v>#DIV/0!</v>
      </c>
      <c r="U127" s="41" t="e">
        <f>+S127/'Total Expense'!N109</f>
        <v>#N/A</v>
      </c>
      <c r="V127" s="12"/>
      <c r="W127" s="94">
        <f>+I144</f>
        <v>-2</v>
      </c>
      <c r="X127" s="93">
        <f>+J157</f>
        <v>0</v>
      </c>
      <c r="Y127" s="41" t="e">
        <f>-X127/'Summary Table Report'!O107</f>
        <v>#DIV/0!</v>
      </c>
      <c r="AA127" s="33"/>
      <c r="AB127" s="33"/>
      <c r="AC127" s="42"/>
    </row>
    <row r="128" spans="1:29" x14ac:dyDescent="0.25">
      <c r="A128" s="11"/>
      <c r="B128" s="94" t="s">
        <v>3</v>
      </c>
      <c r="C128" s="95" t="str">
        <f>IF(ISBLANK('3-Monthly Input'!M16),"",'3-Monthly Input'!M16)</f>
        <v/>
      </c>
      <c r="D128" s="11"/>
      <c r="E128" s="94" t="s">
        <v>152</v>
      </c>
      <c r="F128" s="96" t="e">
        <f t="shared" si="0"/>
        <v>#N/A</v>
      </c>
      <c r="G128" s="41" t="e">
        <f t="shared" si="3"/>
        <v>#DIV/0!</v>
      </c>
      <c r="H128" s="41" t="e">
        <f t="shared" si="6"/>
        <v>#DIV/0!</v>
      </c>
      <c r="I128" s="93" t="e">
        <f>IF(C128="",NA(),ROUND(SUM(C$125:C128)/H128,-2))</f>
        <v>#N/A</v>
      </c>
      <c r="J128" s="41" t="e">
        <f>I128/'Total Expense'!N144</f>
        <v>#N/A</v>
      </c>
      <c r="K128" s="11"/>
      <c r="L128" s="94" t="s">
        <v>3</v>
      </c>
      <c r="M128" s="96" t="e">
        <f t="shared" si="1"/>
        <v>#N/A</v>
      </c>
      <c r="N128" s="41" t="e">
        <f t="shared" si="4"/>
        <v>#DIV/0!</v>
      </c>
      <c r="O128" s="41" t="e">
        <f t="shared" si="7"/>
        <v>#DIV/0!</v>
      </c>
      <c r="P128" s="93" t="e">
        <f>IF(C128="",NA(),ROUND(SUM(C$125:C128)/O128,-2))</f>
        <v>#N/A</v>
      </c>
      <c r="Q128" s="41" t="e">
        <f>+P128/'Total Expense'!N127</f>
        <v>#N/A</v>
      </c>
      <c r="R128" s="11"/>
      <c r="S128" s="93" t="e">
        <f t="shared" si="2"/>
        <v>#N/A</v>
      </c>
      <c r="T128" s="41" t="e">
        <f t="shared" si="5"/>
        <v>#DIV/0!</v>
      </c>
      <c r="U128" s="41" t="e">
        <f>+S128/'Total Expense'!N110</f>
        <v>#N/A</v>
      </c>
      <c r="V128" s="12"/>
      <c r="W128" s="94">
        <f>+E144</f>
        <v>-1</v>
      </c>
      <c r="X128" s="93">
        <f>+F157</f>
        <v>0</v>
      </c>
      <c r="Y128" s="41" t="e">
        <f>-X128/'Summary Table Report'!L107</f>
        <v>#DIV/0!</v>
      </c>
      <c r="AA128" s="33"/>
      <c r="AB128" s="33"/>
      <c r="AC128" s="42"/>
    </row>
    <row r="129" spans="1:29" x14ac:dyDescent="0.25">
      <c r="A129" s="11"/>
      <c r="B129" s="94" t="s">
        <v>4</v>
      </c>
      <c r="C129" s="95" t="str">
        <f>IF(ISBLANK('3-Monthly Input'!M17),"",'3-Monthly Input'!M17)</f>
        <v/>
      </c>
      <c r="D129" s="11"/>
      <c r="E129" s="94" t="s">
        <v>4</v>
      </c>
      <c r="F129" s="96" t="e">
        <f t="shared" si="0"/>
        <v>#N/A</v>
      </c>
      <c r="G129" s="41" t="e">
        <f t="shared" si="3"/>
        <v>#DIV/0!</v>
      </c>
      <c r="H129" s="41" t="e">
        <f t="shared" si="6"/>
        <v>#DIV/0!</v>
      </c>
      <c r="I129" s="93" t="e">
        <f>IF(C129="",NA(),ROUND(SUM(C$125:C129)/H129,-2))</f>
        <v>#N/A</v>
      </c>
      <c r="J129" s="41" t="e">
        <f>I129/'Total Expense'!N145</f>
        <v>#N/A</v>
      </c>
      <c r="K129" s="11"/>
      <c r="L129" s="94" t="s">
        <v>4</v>
      </c>
      <c r="M129" s="96" t="e">
        <f t="shared" si="1"/>
        <v>#N/A</v>
      </c>
      <c r="N129" s="41" t="e">
        <f t="shared" si="4"/>
        <v>#DIV/0!</v>
      </c>
      <c r="O129" s="41" t="e">
        <f t="shared" si="7"/>
        <v>#DIV/0!</v>
      </c>
      <c r="P129" s="93" t="e">
        <f>IF(C129="",NA(),ROUND(SUM(C$125:C129)/O129,-2))</f>
        <v>#N/A</v>
      </c>
      <c r="Q129" s="41" t="e">
        <f>+P129/'Total Expense'!N128</f>
        <v>#N/A</v>
      </c>
      <c r="R129" s="11"/>
      <c r="S129" s="93" t="e">
        <f t="shared" si="2"/>
        <v>#N/A</v>
      </c>
      <c r="T129" s="41" t="e">
        <f t="shared" si="5"/>
        <v>#DIV/0!</v>
      </c>
      <c r="U129" s="41" t="e">
        <f>+S129/'Total Expense'!N111</f>
        <v>#N/A</v>
      </c>
      <c r="V129" s="106" t="s">
        <v>20</v>
      </c>
      <c r="W129" s="94">
        <f>+C9</f>
        <v>0</v>
      </c>
      <c r="X129" s="93" t="e">
        <f>+S137</f>
        <v>#N/A</v>
      </c>
      <c r="Y129" s="41" t="e">
        <f>+U137</f>
        <v>#N/A</v>
      </c>
      <c r="AA129" s="33"/>
      <c r="AB129" s="34"/>
      <c r="AC129" s="34"/>
    </row>
    <row r="130" spans="1:29" x14ac:dyDescent="0.25">
      <c r="A130" s="98"/>
      <c r="B130" s="39" t="s">
        <v>5</v>
      </c>
      <c r="C130" s="95" t="str">
        <f>IF(ISBLANK('3-Monthly Input'!M18),"",'3-Monthly Input'!M18)</f>
        <v/>
      </c>
      <c r="D130" s="98"/>
      <c r="E130" s="94" t="s">
        <v>153</v>
      </c>
      <c r="F130" s="100" t="e">
        <f t="shared" si="0"/>
        <v>#N/A</v>
      </c>
      <c r="G130" s="40" t="e">
        <f t="shared" si="3"/>
        <v>#DIV/0!</v>
      </c>
      <c r="H130" s="41" t="e">
        <f t="shared" si="6"/>
        <v>#DIV/0!</v>
      </c>
      <c r="I130" s="93" t="e">
        <f>IF(C130="",NA(),ROUND(SUM(C$125:C130)/H130,-2))</f>
        <v>#N/A</v>
      </c>
      <c r="J130" s="41" t="e">
        <f>I130/'Total Expense'!N146</f>
        <v>#N/A</v>
      </c>
      <c r="K130" s="98"/>
      <c r="L130" s="39" t="s">
        <v>5</v>
      </c>
      <c r="M130" s="96" t="e">
        <f t="shared" si="1"/>
        <v>#N/A</v>
      </c>
      <c r="N130" s="40" t="e">
        <f t="shared" si="4"/>
        <v>#DIV/0!</v>
      </c>
      <c r="O130" s="41" t="e">
        <f t="shared" si="7"/>
        <v>#DIV/0!</v>
      </c>
      <c r="P130" s="93" t="e">
        <f>IF(C130="",NA(),ROUND(SUM(C$125:C130)/O130,-2))</f>
        <v>#N/A</v>
      </c>
      <c r="Q130" s="41" t="e">
        <f>+P130/'Total Expense'!N129</f>
        <v>#N/A</v>
      </c>
      <c r="R130" s="98"/>
      <c r="S130" s="93" t="e">
        <f t="shared" si="2"/>
        <v>#N/A</v>
      </c>
      <c r="T130" s="41" t="e">
        <f t="shared" si="5"/>
        <v>#DIV/0!</v>
      </c>
      <c r="U130" s="41" t="e">
        <f>+S130/'Total Expense'!N112</f>
        <v>#N/A</v>
      </c>
      <c r="V130" s="2"/>
      <c r="W130" s="3"/>
      <c r="X130" s="3"/>
      <c r="Y130" s="43"/>
      <c r="AA130" s="33"/>
      <c r="AB130" s="34"/>
      <c r="AC130" s="34"/>
    </row>
    <row r="131" spans="1:29" ht="15" customHeight="1" x14ac:dyDescent="0.25">
      <c r="A131" s="98"/>
      <c r="B131" s="39" t="s">
        <v>6</v>
      </c>
      <c r="C131" s="95" t="str">
        <f>IF(ISBLANK('3-Monthly Input'!M19),"",'3-Monthly Input'!M19)</f>
        <v/>
      </c>
      <c r="D131" s="98"/>
      <c r="E131" s="94" t="s">
        <v>154</v>
      </c>
      <c r="F131" s="100" t="e">
        <f t="shared" si="0"/>
        <v>#N/A</v>
      </c>
      <c r="G131" s="40" t="e">
        <f t="shared" si="3"/>
        <v>#DIV/0!</v>
      </c>
      <c r="H131" s="41" t="e">
        <f t="shared" si="6"/>
        <v>#DIV/0!</v>
      </c>
      <c r="I131" s="93" t="e">
        <f>IF(C131="",NA(),ROUND(SUM(C$125:C131)/H131,-2))</f>
        <v>#N/A</v>
      </c>
      <c r="J131" s="41" t="e">
        <f>I131/'Total Expense'!N147</f>
        <v>#N/A</v>
      </c>
      <c r="K131" s="98"/>
      <c r="L131" s="39" t="s">
        <v>6</v>
      </c>
      <c r="M131" s="96" t="e">
        <f t="shared" si="1"/>
        <v>#N/A</v>
      </c>
      <c r="N131" s="40" t="e">
        <f t="shared" si="4"/>
        <v>#DIV/0!</v>
      </c>
      <c r="O131" s="41" t="e">
        <f t="shared" si="7"/>
        <v>#DIV/0!</v>
      </c>
      <c r="P131" s="93" t="e">
        <f>IF(C131="",NA(),ROUND(SUM(C$125:C131)/O131,-2))</f>
        <v>#N/A</v>
      </c>
      <c r="Q131" s="41" t="e">
        <f>+P131/'Total Expense'!N130</f>
        <v>#N/A</v>
      </c>
      <c r="R131" s="98"/>
      <c r="S131" s="93" t="e">
        <f t="shared" si="2"/>
        <v>#N/A</v>
      </c>
      <c r="T131" s="41" t="e">
        <f t="shared" si="5"/>
        <v>#DIV/0!</v>
      </c>
      <c r="U131" s="41" t="e">
        <f>+S131/'Total Expense'!N113</f>
        <v>#N/A</v>
      </c>
      <c r="V131" s="2"/>
      <c r="W131" s="694" t="s">
        <v>49</v>
      </c>
      <c r="X131" s="694"/>
      <c r="Y131" s="3"/>
      <c r="AA131" s="33"/>
      <c r="AB131" s="34"/>
      <c r="AC131" s="34"/>
    </row>
    <row r="132" spans="1:29" x14ac:dyDescent="0.25">
      <c r="A132" s="98"/>
      <c r="B132" s="39" t="s">
        <v>7</v>
      </c>
      <c r="C132" s="95" t="str">
        <f>IF(ISBLANK('3-Monthly Input'!M20),"",'3-Monthly Input'!M20)</f>
        <v/>
      </c>
      <c r="D132" s="98"/>
      <c r="E132" s="94" t="s">
        <v>155</v>
      </c>
      <c r="F132" s="100" t="e">
        <f t="shared" si="0"/>
        <v>#N/A</v>
      </c>
      <c r="G132" s="40" t="e">
        <f t="shared" si="3"/>
        <v>#DIV/0!</v>
      </c>
      <c r="H132" s="41" t="e">
        <f t="shared" si="6"/>
        <v>#DIV/0!</v>
      </c>
      <c r="I132" s="93" t="e">
        <f>IF(C132="",NA(),ROUND(SUM(C$125:C132)/H132,-2))</f>
        <v>#N/A</v>
      </c>
      <c r="J132" s="41" t="e">
        <f>I132/'Total Expense'!N148</f>
        <v>#N/A</v>
      </c>
      <c r="K132" s="98"/>
      <c r="L132" s="39" t="s">
        <v>7</v>
      </c>
      <c r="M132" s="96" t="e">
        <f t="shared" si="1"/>
        <v>#N/A</v>
      </c>
      <c r="N132" s="40" t="e">
        <f t="shared" si="4"/>
        <v>#DIV/0!</v>
      </c>
      <c r="O132" s="41" t="e">
        <f t="shared" si="7"/>
        <v>#DIV/0!</v>
      </c>
      <c r="P132" s="93" t="e">
        <f>IF(C132="",NA(),ROUND(SUM(C$125:C132)/O132,-2))</f>
        <v>#N/A</v>
      </c>
      <c r="Q132" s="41" t="e">
        <f>+P132/'Total Expense'!N131</f>
        <v>#N/A</v>
      </c>
      <c r="R132" s="98"/>
      <c r="S132" s="93" t="e">
        <f t="shared" si="2"/>
        <v>#N/A</v>
      </c>
      <c r="T132" s="41" t="e">
        <f t="shared" si="5"/>
        <v>#DIV/0!</v>
      </c>
      <c r="U132" s="41" t="e">
        <f>+S132/'Total Expense'!N114</f>
        <v>#N/A</v>
      </c>
      <c r="V132" s="2"/>
      <c r="W132" s="694"/>
      <c r="X132" s="694"/>
      <c r="Y132" s="43"/>
      <c r="AA132" s="33"/>
      <c r="AB132" s="34"/>
      <c r="AC132" s="34"/>
    </row>
    <row r="133" spans="1:29" ht="15" customHeight="1" x14ac:dyDescent="0.25">
      <c r="A133" s="98"/>
      <c r="B133" s="39" t="s">
        <v>8</v>
      </c>
      <c r="C133" s="95" t="str">
        <f>IF(ISBLANK('3-Monthly Input'!M21),"",'3-Monthly Input'!M21)</f>
        <v/>
      </c>
      <c r="D133" s="98"/>
      <c r="E133" s="94" t="s">
        <v>156</v>
      </c>
      <c r="F133" s="100" t="e">
        <f t="shared" si="0"/>
        <v>#N/A</v>
      </c>
      <c r="G133" s="40" t="e">
        <f t="shared" si="3"/>
        <v>#DIV/0!</v>
      </c>
      <c r="H133" s="41" t="e">
        <f t="shared" si="6"/>
        <v>#DIV/0!</v>
      </c>
      <c r="I133" s="93" t="e">
        <f>IF(C133="",NA(),ROUND(SUM(C$125:C133)/H133,-2))</f>
        <v>#N/A</v>
      </c>
      <c r="J133" s="41" t="e">
        <f>I133/'Total Expense'!N149</f>
        <v>#N/A</v>
      </c>
      <c r="K133" s="98"/>
      <c r="L133" s="39" t="s">
        <v>8</v>
      </c>
      <c r="M133" s="96" t="e">
        <f t="shared" si="1"/>
        <v>#N/A</v>
      </c>
      <c r="N133" s="40" t="e">
        <f t="shared" si="4"/>
        <v>#DIV/0!</v>
      </c>
      <c r="O133" s="41" t="e">
        <f t="shared" si="7"/>
        <v>#DIV/0!</v>
      </c>
      <c r="P133" s="93" t="e">
        <f>IF(C133="",NA(),ROUND(SUM(C$125:C133)/O133,-2))</f>
        <v>#N/A</v>
      </c>
      <c r="Q133" s="41" t="e">
        <f>+P133/'Total Expense'!N132</f>
        <v>#N/A</v>
      </c>
      <c r="R133" s="98"/>
      <c r="S133" s="93" t="e">
        <f t="shared" si="2"/>
        <v>#N/A</v>
      </c>
      <c r="T133" s="41" t="e">
        <f t="shared" si="5"/>
        <v>#DIV/0!</v>
      </c>
      <c r="U133" s="41" t="e">
        <f>+S133/'Total Expense'!N115</f>
        <v>#N/A</v>
      </c>
      <c r="V133" s="2"/>
      <c r="W133" s="694"/>
      <c r="X133" s="694"/>
      <c r="Y133" s="43"/>
      <c r="AA133" s="33"/>
      <c r="AB133" s="34"/>
      <c r="AC133" s="34"/>
    </row>
    <row r="134" spans="1:29" x14ac:dyDescent="0.25">
      <c r="A134" s="98"/>
      <c r="B134" s="39" t="s">
        <v>9</v>
      </c>
      <c r="C134" s="95" t="str">
        <f>IF(ISBLANK('3-Monthly Input'!M22),"",'3-Monthly Input'!M22)</f>
        <v/>
      </c>
      <c r="D134" s="98"/>
      <c r="E134" s="94" t="s">
        <v>157</v>
      </c>
      <c r="F134" s="100" t="e">
        <f t="shared" si="0"/>
        <v>#N/A</v>
      </c>
      <c r="G134" s="40" t="e">
        <f t="shared" si="3"/>
        <v>#DIV/0!</v>
      </c>
      <c r="H134" s="41" t="e">
        <f t="shared" si="6"/>
        <v>#DIV/0!</v>
      </c>
      <c r="I134" s="93" t="e">
        <f>IF(C134="",NA(),ROUND(SUM(C$125:C134)/H134,-2))</f>
        <v>#N/A</v>
      </c>
      <c r="J134" s="41" t="e">
        <f>I134/'Total Expense'!N150</f>
        <v>#N/A</v>
      </c>
      <c r="K134" s="98"/>
      <c r="L134" s="39" t="s">
        <v>9</v>
      </c>
      <c r="M134" s="96" t="e">
        <f t="shared" si="1"/>
        <v>#N/A</v>
      </c>
      <c r="N134" s="40" t="e">
        <f t="shared" si="4"/>
        <v>#DIV/0!</v>
      </c>
      <c r="O134" s="41" t="e">
        <f t="shared" si="7"/>
        <v>#DIV/0!</v>
      </c>
      <c r="P134" s="93" t="e">
        <f>IF(C134="",NA(),ROUND(SUM(C$125:C134)/O134,-2))</f>
        <v>#N/A</v>
      </c>
      <c r="Q134" s="41" t="e">
        <f>+P134/'Total Expense'!N133</f>
        <v>#N/A</v>
      </c>
      <c r="R134" s="98"/>
      <c r="S134" s="93" t="e">
        <f t="shared" si="2"/>
        <v>#N/A</v>
      </c>
      <c r="T134" s="41" t="e">
        <f t="shared" si="5"/>
        <v>#DIV/0!</v>
      </c>
      <c r="U134" s="41" t="e">
        <f>+S134/'Total Expense'!N116</f>
        <v>#N/A</v>
      </c>
      <c r="V134" s="2"/>
      <c r="W134" s="694"/>
      <c r="X134" s="694"/>
      <c r="Y134" s="43"/>
      <c r="AA134" s="33"/>
      <c r="AB134" s="34"/>
      <c r="AC134" s="34"/>
    </row>
    <row r="135" spans="1:29" x14ac:dyDescent="0.25">
      <c r="A135" s="98"/>
      <c r="B135" s="39" t="s">
        <v>10</v>
      </c>
      <c r="C135" s="95" t="str">
        <f>IF(ISBLANK('3-Monthly Input'!M23),"",'3-Monthly Input'!M23)</f>
        <v/>
      </c>
      <c r="D135" s="98"/>
      <c r="E135" s="94" t="s">
        <v>158</v>
      </c>
      <c r="F135" s="100" t="e">
        <f>IF(+C135="",NA(),C135)</f>
        <v>#N/A</v>
      </c>
      <c r="G135" s="40" t="e">
        <f t="shared" si="3"/>
        <v>#DIV/0!</v>
      </c>
      <c r="H135" s="41" t="e">
        <f t="shared" si="6"/>
        <v>#DIV/0!</v>
      </c>
      <c r="I135" s="93" t="e">
        <f>IF(C135="",NA(),ROUND(SUM(C$125:C135)/H135,-2))</f>
        <v>#N/A</v>
      </c>
      <c r="J135" s="41" t="e">
        <f>I135/'Total Expense'!N151</f>
        <v>#N/A</v>
      </c>
      <c r="K135" s="98"/>
      <c r="L135" s="39" t="s">
        <v>10</v>
      </c>
      <c r="M135" s="96" t="e">
        <f t="shared" si="1"/>
        <v>#N/A</v>
      </c>
      <c r="N135" s="40" t="e">
        <f t="shared" si="4"/>
        <v>#DIV/0!</v>
      </c>
      <c r="O135" s="41" t="e">
        <f t="shared" si="7"/>
        <v>#DIV/0!</v>
      </c>
      <c r="P135" s="93" t="e">
        <f>IF(C135="",NA(),ROUND(SUM(C$125:C135)/O135,-2))</f>
        <v>#N/A</v>
      </c>
      <c r="Q135" s="41" t="e">
        <f>+P135/'Total Expense'!N134</f>
        <v>#N/A</v>
      </c>
      <c r="R135" s="98"/>
      <c r="S135" s="93" t="e">
        <f t="shared" si="2"/>
        <v>#N/A</v>
      </c>
      <c r="T135" s="41" t="e">
        <f t="shared" si="5"/>
        <v>#DIV/0!</v>
      </c>
      <c r="U135" s="41" t="e">
        <f>+S135/'Total Expense'!N117</f>
        <v>#N/A</v>
      </c>
      <c r="V135" s="2"/>
      <c r="W135" s="44"/>
      <c r="X135" s="44"/>
      <c r="Y135" s="43"/>
      <c r="AA135" s="33"/>
      <c r="AB135" s="34"/>
      <c r="AC135" s="34"/>
    </row>
    <row r="136" spans="1:29" x14ac:dyDescent="0.25">
      <c r="A136" s="98"/>
      <c r="B136" s="39" t="s">
        <v>11</v>
      </c>
      <c r="C136" s="95" t="str">
        <f>IF(ISBLANK('3-Monthly Input'!M24),"",'3-Monthly Input'!M24)</f>
        <v/>
      </c>
      <c r="D136" s="98"/>
      <c r="E136" s="94" t="s">
        <v>159</v>
      </c>
      <c r="F136" s="100" t="e">
        <f>IF(+C136="",NA(),C136)</f>
        <v>#N/A</v>
      </c>
      <c r="G136" s="40" t="e">
        <f t="shared" si="3"/>
        <v>#DIV/0!</v>
      </c>
      <c r="H136" s="41" t="e">
        <f t="shared" si="6"/>
        <v>#DIV/0!</v>
      </c>
      <c r="I136" s="93" t="e">
        <f>IF(C136="",NA(),ROUND(SUM(C$125:C136)/H136,-2))</f>
        <v>#N/A</v>
      </c>
      <c r="J136" s="41" t="e">
        <f>I136/'Total Expense'!N152</f>
        <v>#N/A</v>
      </c>
      <c r="K136" s="98"/>
      <c r="L136" s="39" t="s">
        <v>11</v>
      </c>
      <c r="M136" s="96" t="e">
        <f t="shared" si="1"/>
        <v>#N/A</v>
      </c>
      <c r="N136" s="40" t="e">
        <f t="shared" si="4"/>
        <v>#DIV/0!</v>
      </c>
      <c r="O136" s="41" t="e">
        <f t="shared" si="7"/>
        <v>#DIV/0!</v>
      </c>
      <c r="P136" s="93" t="e">
        <f>IF(C136="",NA(),ROUND(SUM(C$125:C136)/O136,-2))</f>
        <v>#N/A</v>
      </c>
      <c r="Q136" s="41" t="e">
        <f>+P136/'Total Expense'!N135</f>
        <v>#N/A</v>
      </c>
      <c r="R136" s="98"/>
      <c r="S136" s="93" t="e">
        <f t="shared" si="2"/>
        <v>#N/A</v>
      </c>
      <c r="T136" s="41" t="e">
        <f t="shared" si="5"/>
        <v>#DIV/0!</v>
      </c>
      <c r="U136" s="41" t="e">
        <f>+S136/'Total Expense'!N118</f>
        <v>#N/A</v>
      </c>
      <c r="V136" s="2"/>
      <c r="W136" s="3"/>
      <c r="X136" s="3"/>
      <c r="Y136" s="43"/>
      <c r="AA136" s="33"/>
      <c r="AB136" s="34"/>
      <c r="AC136" s="34"/>
    </row>
    <row r="137" spans="1:29" x14ac:dyDescent="0.25">
      <c r="A137" s="3"/>
      <c r="B137" s="45" t="s">
        <v>19</v>
      </c>
      <c r="C137" s="17">
        <f>SUM(C125:C136)</f>
        <v>0</v>
      </c>
      <c r="D137" s="3"/>
      <c r="F137" s="192" t="s">
        <v>50</v>
      </c>
      <c r="G137" s="47" t="e">
        <f>SUM(G125:G136)</f>
        <v>#DIV/0!</v>
      </c>
      <c r="H137" s="47"/>
      <c r="I137" s="48" t="e">
        <f>LOOKUP(9.99E+307,I125:I136)</f>
        <v>#N/A</v>
      </c>
      <c r="J137" s="49" t="e">
        <f>LOOKUP(9.99E+307,J125:J136)</f>
        <v>#N/A</v>
      </c>
      <c r="K137" s="3"/>
      <c r="L137" s="46"/>
      <c r="M137" s="192" t="s">
        <v>50</v>
      </c>
      <c r="N137" s="47" t="e">
        <f>SUM(N125:N136)</f>
        <v>#DIV/0!</v>
      </c>
      <c r="O137" s="47"/>
      <c r="P137" s="17" t="e">
        <f>LOOKUP(9.99E+307,P125:P136)</f>
        <v>#N/A</v>
      </c>
      <c r="Q137" s="49" t="e">
        <f>LOOKUP(9.99E+307,Q125:Q136)</f>
        <v>#N/A</v>
      </c>
      <c r="R137" s="3"/>
      <c r="S137" s="17" t="e">
        <f>LOOKUP(9.99E+307,S125:S136)</f>
        <v>#N/A</v>
      </c>
      <c r="T137" s="17"/>
      <c r="U137" s="49" t="e">
        <f>LOOKUP(9.99E+307,U125:U136)</f>
        <v>#N/A</v>
      </c>
      <c r="V137" s="2"/>
      <c r="W137" s="3"/>
      <c r="X137" s="3"/>
      <c r="Y137" s="3"/>
      <c r="AA137" s="29"/>
    </row>
    <row r="138" spans="1:29" x14ac:dyDescent="0.25">
      <c r="A138" s="3"/>
      <c r="B138" s="2"/>
      <c r="D138" s="50"/>
      <c r="E138" s="51"/>
      <c r="F138" s="3"/>
      <c r="G138" s="3"/>
      <c r="H138" s="3"/>
      <c r="I138" s="3"/>
      <c r="J138" s="3"/>
      <c r="K138" s="3"/>
      <c r="L138" s="3"/>
      <c r="M138" s="3"/>
      <c r="N138" s="3"/>
      <c r="O138" s="3"/>
      <c r="P138" s="2"/>
      <c r="Q138" s="3"/>
      <c r="R138" s="3"/>
      <c r="S138" s="3"/>
      <c r="T138" s="3"/>
      <c r="U138" s="2"/>
      <c r="V138" s="3"/>
      <c r="W138" s="3"/>
      <c r="X138" s="3"/>
      <c r="Y138" s="3"/>
    </row>
    <row r="139" spans="1:29"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9"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9"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9"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9"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9"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8">+F145+J145+N145+R145</f>
        <v>0</v>
      </c>
      <c r="C145" s="41" t="e">
        <f t="shared" ref="C145:C156" si="9">+B145/B$157</f>
        <v>#DIV/0!</v>
      </c>
      <c r="D145" s="11"/>
      <c r="E145" s="94" t="s">
        <v>0</v>
      </c>
      <c r="F145" s="309">
        <f>+'3-Monthly Input'!M35</f>
        <v>0</v>
      </c>
      <c r="G145" s="41" t="e">
        <f t="shared" ref="G145:G156" si="10">+F145/F$157</f>
        <v>#DIV/0!</v>
      </c>
      <c r="H145" s="55"/>
      <c r="I145" s="94" t="s">
        <v>0</v>
      </c>
      <c r="J145" s="310">
        <f>+'3-Monthly Input'!M53</f>
        <v>0</v>
      </c>
      <c r="K145" s="41" t="e">
        <f t="shared" ref="K145:K156" si="11">+J145/J$157</f>
        <v>#DIV/0!</v>
      </c>
      <c r="L145" s="11"/>
      <c r="M145" s="94" t="s">
        <v>0</v>
      </c>
      <c r="N145" s="310">
        <f>+'3-Monthly Input'!M71</f>
        <v>0</v>
      </c>
      <c r="O145" s="41" t="e">
        <f t="shared" ref="O145:O156" si="12">+N145/N$157</f>
        <v>#DIV/0!</v>
      </c>
      <c r="P145" s="11"/>
      <c r="Q145" s="94" t="s">
        <v>0</v>
      </c>
      <c r="R145" s="310">
        <f>+'3-Monthly Input'!M89</f>
        <v>0</v>
      </c>
      <c r="S145" s="41" t="e">
        <f t="shared" ref="S145:S156" si="13">+R145/R$157</f>
        <v>#DIV/0!</v>
      </c>
      <c r="T145" s="11"/>
      <c r="U145" s="11"/>
      <c r="V145" s="11"/>
      <c r="W145" s="11"/>
      <c r="X145" s="11"/>
      <c r="Y145" s="11"/>
    </row>
    <row r="146" spans="1:25" s="13" customFormat="1" x14ac:dyDescent="0.25">
      <c r="A146" s="94" t="s">
        <v>1</v>
      </c>
      <c r="B146" s="96">
        <f t="shared" si="8"/>
        <v>0</v>
      </c>
      <c r="C146" s="41" t="e">
        <f t="shared" si="9"/>
        <v>#DIV/0!</v>
      </c>
      <c r="D146" s="11"/>
      <c r="E146" s="94" t="s">
        <v>1</v>
      </c>
      <c r="F146" s="309">
        <f>+'3-Monthly Input'!M36</f>
        <v>0</v>
      </c>
      <c r="G146" s="41" t="e">
        <f t="shared" si="10"/>
        <v>#DIV/0!</v>
      </c>
      <c r="H146" s="55"/>
      <c r="I146" s="94" t="s">
        <v>1</v>
      </c>
      <c r="J146" s="310">
        <f>+'3-Monthly Input'!M54</f>
        <v>0</v>
      </c>
      <c r="K146" s="41" t="e">
        <f t="shared" si="11"/>
        <v>#DIV/0!</v>
      </c>
      <c r="L146" s="11"/>
      <c r="M146" s="94" t="s">
        <v>1</v>
      </c>
      <c r="N146" s="310">
        <f>+'3-Monthly Input'!M72</f>
        <v>0</v>
      </c>
      <c r="O146" s="41" t="e">
        <f t="shared" si="12"/>
        <v>#DIV/0!</v>
      </c>
      <c r="P146" s="11"/>
      <c r="Q146" s="94" t="s">
        <v>1</v>
      </c>
      <c r="R146" s="310">
        <f>+'3-Monthly Input'!M90</f>
        <v>0</v>
      </c>
      <c r="S146" s="41" t="e">
        <f t="shared" si="13"/>
        <v>#DIV/0!</v>
      </c>
      <c r="T146" s="11"/>
      <c r="U146" s="11"/>
      <c r="V146" s="11"/>
      <c r="W146" s="11"/>
      <c r="X146" s="11"/>
      <c r="Y146" s="11"/>
    </row>
    <row r="147" spans="1:25" s="13" customFormat="1" x14ac:dyDescent="0.25">
      <c r="A147" s="94" t="s">
        <v>2</v>
      </c>
      <c r="B147" s="96">
        <f t="shared" si="8"/>
        <v>0</v>
      </c>
      <c r="C147" s="41" t="e">
        <f t="shared" si="9"/>
        <v>#DIV/0!</v>
      </c>
      <c r="D147" s="11"/>
      <c r="E147" s="94" t="s">
        <v>2</v>
      </c>
      <c r="F147" s="309">
        <f>+'3-Monthly Input'!M37</f>
        <v>0</v>
      </c>
      <c r="G147" s="41" t="e">
        <f t="shared" si="10"/>
        <v>#DIV/0!</v>
      </c>
      <c r="H147" s="55"/>
      <c r="I147" s="94" t="s">
        <v>2</v>
      </c>
      <c r="J147" s="310">
        <f>+'3-Monthly Input'!M55</f>
        <v>0</v>
      </c>
      <c r="K147" s="41" t="e">
        <f t="shared" si="11"/>
        <v>#DIV/0!</v>
      </c>
      <c r="L147" s="11"/>
      <c r="M147" s="94" t="s">
        <v>2</v>
      </c>
      <c r="N147" s="310">
        <f>+'3-Monthly Input'!M73</f>
        <v>0</v>
      </c>
      <c r="O147" s="41" t="e">
        <f t="shared" si="12"/>
        <v>#DIV/0!</v>
      </c>
      <c r="P147" s="11"/>
      <c r="Q147" s="94" t="s">
        <v>2</v>
      </c>
      <c r="R147" s="310">
        <f>+'3-Monthly Input'!M91</f>
        <v>0</v>
      </c>
      <c r="S147" s="41" t="e">
        <f t="shared" si="13"/>
        <v>#DIV/0!</v>
      </c>
      <c r="T147" s="11"/>
      <c r="U147" s="11"/>
      <c r="V147" s="11"/>
      <c r="W147" s="11"/>
      <c r="X147" s="11"/>
      <c r="Y147" s="11"/>
    </row>
    <row r="148" spans="1:25" s="13" customFormat="1" x14ac:dyDescent="0.25">
      <c r="A148" s="94" t="s">
        <v>3</v>
      </c>
      <c r="B148" s="96">
        <f t="shared" si="8"/>
        <v>0</v>
      </c>
      <c r="C148" s="41" t="e">
        <f t="shared" si="9"/>
        <v>#DIV/0!</v>
      </c>
      <c r="D148" s="11"/>
      <c r="E148" s="94" t="s">
        <v>3</v>
      </c>
      <c r="F148" s="309">
        <f>+'3-Monthly Input'!M38</f>
        <v>0</v>
      </c>
      <c r="G148" s="41" t="e">
        <f t="shared" si="10"/>
        <v>#DIV/0!</v>
      </c>
      <c r="H148" s="55"/>
      <c r="I148" s="94" t="s">
        <v>3</v>
      </c>
      <c r="J148" s="310">
        <f>+'3-Monthly Input'!M56</f>
        <v>0</v>
      </c>
      <c r="K148" s="41" t="e">
        <f t="shared" si="11"/>
        <v>#DIV/0!</v>
      </c>
      <c r="L148" s="11"/>
      <c r="M148" s="94" t="s">
        <v>3</v>
      </c>
      <c r="N148" s="310">
        <f>+'3-Monthly Input'!M74</f>
        <v>0</v>
      </c>
      <c r="O148" s="41" t="e">
        <f t="shared" si="12"/>
        <v>#DIV/0!</v>
      </c>
      <c r="P148" s="11"/>
      <c r="Q148" s="94" t="s">
        <v>3</v>
      </c>
      <c r="R148" s="310">
        <f>+'3-Monthly Input'!M92</f>
        <v>0</v>
      </c>
      <c r="S148" s="41" t="e">
        <f t="shared" si="13"/>
        <v>#DIV/0!</v>
      </c>
      <c r="T148" s="11"/>
      <c r="U148" s="11"/>
      <c r="V148" s="11"/>
      <c r="W148" s="11"/>
      <c r="X148" s="11"/>
      <c r="Y148" s="11"/>
    </row>
    <row r="149" spans="1:25" s="13" customFormat="1" x14ac:dyDescent="0.25">
      <c r="A149" s="94" t="s">
        <v>4</v>
      </c>
      <c r="B149" s="96">
        <f t="shared" si="8"/>
        <v>0</v>
      </c>
      <c r="C149" s="41" t="e">
        <f t="shared" si="9"/>
        <v>#DIV/0!</v>
      </c>
      <c r="D149" s="11"/>
      <c r="E149" s="94" t="s">
        <v>4</v>
      </c>
      <c r="F149" s="309">
        <f>+'3-Monthly Input'!M39</f>
        <v>0</v>
      </c>
      <c r="G149" s="41" t="e">
        <f t="shared" si="10"/>
        <v>#DIV/0!</v>
      </c>
      <c r="H149" s="55"/>
      <c r="I149" s="94" t="s">
        <v>4</v>
      </c>
      <c r="J149" s="310">
        <f>+'3-Monthly Input'!M57</f>
        <v>0</v>
      </c>
      <c r="K149" s="41" t="e">
        <f t="shared" si="11"/>
        <v>#DIV/0!</v>
      </c>
      <c r="L149" s="11"/>
      <c r="M149" s="94" t="s">
        <v>4</v>
      </c>
      <c r="N149" s="310">
        <f>+'3-Monthly Input'!M75</f>
        <v>0</v>
      </c>
      <c r="O149" s="41" t="e">
        <f t="shared" si="12"/>
        <v>#DIV/0!</v>
      </c>
      <c r="P149" s="11"/>
      <c r="Q149" s="94" t="s">
        <v>4</v>
      </c>
      <c r="R149" s="310">
        <f>+'3-Monthly Input'!M93</f>
        <v>0</v>
      </c>
      <c r="S149" s="41" t="e">
        <f t="shared" si="13"/>
        <v>#DIV/0!</v>
      </c>
      <c r="T149" s="11"/>
      <c r="U149" s="11"/>
      <c r="V149" s="11"/>
      <c r="W149" s="11"/>
      <c r="X149" s="11"/>
      <c r="Y149" s="11"/>
    </row>
    <row r="150" spans="1:25" s="13" customFormat="1" x14ac:dyDescent="0.25">
      <c r="A150" s="94" t="s">
        <v>5</v>
      </c>
      <c r="B150" s="96">
        <f t="shared" si="8"/>
        <v>0</v>
      </c>
      <c r="C150" s="41" t="e">
        <f t="shared" si="9"/>
        <v>#DIV/0!</v>
      </c>
      <c r="D150" s="11"/>
      <c r="E150" s="94" t="s">
        <v>5</v>
      </c>
      <c r="F150" s="309">
        <f>+'3-Monthly Input'!M40</f>
        <v>0</v>
      </c>
      <c r="G150" s="41" t="e">
        <f t="shared" si="10"/>
        <v>#DIV/0!</v>
      </c>
      <c r="H150" s="55"/>
      <c r="I150" s="94" t="s">
        <v>5</v>
      </c>
      <c r="J150" s="310">
        <f>+'3-Monthly Input'!M58</f>
        <v>0</v>
      </c>
      <c r="K150" s="41" t="e">
        <f t="shared" si="11"/>
        <v>#DIV/0!</v>
      </c>
      <c r="L150" s="11"/>
      <c r="M150" s="94" t="s">
        <v>5</v>
      </c>
      <c r="N150" s="310">
        <f>+'3-Monthly Input'!M76</f>
        <v>0</v>
      </c>
      <c r="O150" s="41" t="e">
        <f t="shared" si="12"/>
        <v>#DIV/0!</v>
      </c>
      <c r="P150" s="11"/>
      <c r="Q150" s="94" t="s">
        <v>5</v>
      </c>
      <c r="R150" s="310">
        <f>+'3-Monthly Input'!M94</f>
        <v>0</v>
      </c>
      <c r="S150" s="41" t="e">
        <f t="shared" si="13"/>
        <v>#DIV/0!</v>
      </c>
      <c r="T150" s="11"/>
      <c r="U150" s="11"/>
      <c r="V150" s="11"/>
      <c r="W150" s="11"/>
      <c r="X150" s="11"/>
      <c r="Y150" s="11"/>
    </row>
    <row r="151" spans="1:25" s="13" customFormat="1" x14ac:dyDescent="0.25">
      <c r="A151" s="94" t="s">
        <v>6</v>
      </c>
      <c r="B151" s="96">
        <f t="shared" si="8"/>
        <v>0</v>
      </c>
      <c r="C151" s="41" t="e">
        <f t="shared" si="9"/>
        <v>#DIV/0!</v>
      </c>
      <c r="D151" s="11"/>
      <c r="E151" s="94" t="s">
        <v>6</v>
      </c>
      <c r="F151" s="309">
        <f>+'3-Monthly Input'!M41</f>
        <v>0</v>
      </c>
      <c r="G151" s="41" t="e">
        <f t="shared" si="10"/>
        <v>#DIV/0!</v>
      </c>
      <c r="H151" s="55"/>
      <c r="I151" s="94" t="s">
        <v>6</v>
      </c>
      <c r="J151" s="310">
        <f>+'3-Monthly Input'!M59</f>
        <v>0</v>
      </c>
      <c r="K151" s="41" t="e">
        <f t="shared" si="11"/>
        <v>#DIV/0!</v>
      </c>
      <c r="L151" s="11"/>
      <c r="M151" s="94" t="s">
        <v>6</v>
      </c>
      <c r="N151" s="310">
        <f>+'3-Monthly Input'!M77</f>
        <v>0</v>
      </c>
      <c r="O151" s="41" t="e">
        <f t="shared" si="12"/>
        <v>#DIV/0!</v>
      </c>
      <c r="P151" s="11"/>
      <c r="Q151" s="94" t="s">
        <v>6</v>
      </c>
      <c r="R151" s="310">
        <f>+'3-Monthly Input'!M95</f>
        <v>0</v>
      </c>
      <c r="S151" s="41" t="e">
        <f t="shared" si="13"/>
        <v>#DIV/0!</v>
      </c>
      <c r="T151" s="11"/>
      <c r="U151" s="11"/>
      <c r="V151" s="11"/>
      <c r="W151" s="11"/>
      <c r="X151" s="11"/>
      <c r="Y151" s="11"/>
    </row>
    <row r="152" spans="1:25" s="13" customFormat="1" x14ac:dyDescent="0.25">
      <c r="A152" s="94" t="s">
        <v>7</v>
      </c>
      <c r="B152" s="96">
        <f t="shared" si="8"/>
        <v>0</v>
      </c>
      <c r="C152" s="41" t="e">
        <f t="shared" si="9"/>
        <v>#DIV/0!</v>
      </c>
      <c r="D152" s="11"/>
      <c r="E152" s="94" t="s">
        <v>7</v>
      </c>
      <c r="F152" s="309">
        <f>+'3-Monthly Input'!M42</f>
        <v>0</v>
      </c>
      <c r="G152" s="41" t="e">
        <f t="shared" si="10"/>
        <v>#DIV/0!</v>
      </c>
      <c r="H152" s="55"/>
      <c r="I152" s="94" t="s">
        <v>7</v>
      </c>
      <c r="J152" s="310">
        <f>+'3-Monthly Input'!M60</f>
        <v>0</v>
      </c>
      <c r="K152" s="41" t="e">
        <f t="shared" si="11"/>
        <v>#DIV/0!</v>
      </c>
      <c r="L152" s="11"/>
      <c r="M152" s="94" t="s">
        <v>7</v>
      </c>
      <c r="N152" s="310">
        <f>+'3-Monthly Input'!M78</f>
        <v>0</v>
      </c>
      <c r="O152" s="41" t="e">
        <f t="shared" si="12"/>
        <v>#DIV/0!</v>
      </c>
      <c r="P152" s="11"/>
      <c r="Q152" s="94" t="s">
        <v>7</v>
      </c>
      <c r="R152" s="310">
        <f>+'3-Monthly Input'!M96</f>
        <v>0</v>
      </c>
      <c r="S152" s="41" t="e">
        <f t="shared" si="13"/>
        <v>#DIV/0!</v>
      </c>
      <c r="T152" s="11"/>
      <c r="U152" s="11"/>
      <c r="V152" s="11"/>
      <c r="W152" s="11"/>
      <c r="X152" s="11"/>
      <c r="Y152" s="11"/>
    </row>
    <row r="153" spans="1:25" s="13" customFormat="1" x14ac:dyDescent="0.25">
      <c r="A153" s="94" t="s">
        <v>8</v>
      </c>
      <c r="B153" s="96">
        <f t="shared" si="8"/>
        <v>0</v>
      </c>
      <c r="C153" s="41" t="e">
        <f t="shared" si="9"/>
        <v>#DIV/0!</v>
      </c>
      <c r="D153" s="11"/>
      <c r="E153" s="94" t="s">
        <v>8</v>
      </c>
      <c r="F153" s="309">
        <f>+'3-Monthly Input'!M43</f>
        <v>0</v>
      </c>
      <c r="G153" s="41" t="e">
        <f t="shared" si="10"/>
        <v>#DIV/0!</v>
      </c>
      <c r="H153" s="55"/>
      <c r="I153" s="94" t="s">
        <v>8</v>
      </c>
      <c r="J153" s="310">
        <f>+'3-Monthly Input'!M61</f>
        <v>0</v>
      </c>
      <c r="K153" s="41" t="e">
        <f t="shared" si="11"/>
        <v>#DIV/0!</v>
      </c>
      <c r="L153" s="11"/>
      <c r="M153" s="94" t="s">
        <v>8</v>
      </c>
      <c r="N153" s="310">
        <f>+'3-Monthly Input'!M79</f>
        <v>0</v>
      </c>
      <c r="O153" s="41" t="e">
        <f t="shared" si="12"/>
        <v>#DIV/0!</v>
      </c>
      <c r="P153" s="11"/>
      <c r="Q153" s="94" t="s">
        <v>8</v>
      </c>
      <c r="R153" s="310">
        <f>+'3-Monthly Input'!M97</f>
        <v>0</v>
      </c>
      <c r="S153" s="41" t="e">
        <f t="shared" si="13"/>
        <v>#DIV/0!</v>
      </c>
      <c r="T153" s="11"/>
      <c r="U153" s="11"/>
      <c r="V153" s="11"/>
      <c r="W153" s="11"/>
      <c r="X153" s="11"/>
      <c r="Y153" s="11"/>
    </row>
    <row r="154" spans="1:25" s="13" customFormat="1" x14ac:dyDescent="0.25">
      <c r="A154" s="94" t="s">
        <v>9</v>
      </c>
      <c r="B154" s="96">
        <f t="shared" si="8"/>
        <v>0</v>
      </c>
      <c r="C154" s="41" t="e">
        <f t="shared" si="9"/>
        <v>#DIV/0!</v>
      </c>
      <c r="D154" s="11"/>
      <c r="E154" s="94" t="s">
        <v>9</v>
      </c>
      <c r="F154" s="309">
        <f>+'3-Monthly Input'!M44</f>
        <v>0</v>
      </c>
      <c r="G154" s="41" t="e">
        <f t="shared" si="10"/>
        <v>#DIV/0!</v>
      </c>
      <c r="H154" s="55"/>
      <c r="I154" s="94" t="s">
        <v>9</v>
      </c>
      <c r="J154" s="310">
        <f>+'3-Monthly Input'!M62</f>
        <v>0</v>
      </c>
      <c r="K154" s="41" t="e">
        <f t="shared" si="11"/>
        <v>#DIV/0!</v>
      </c>
      <c r="L154" s="11"/>
      <c r="M154" s="94" t="s">
        <v>9</v>
      </c>
      <c r="N154" s="310">
        <f>+'3-Monthly Input'!M80</f>
        <v>0</v>
      </c>
      <c r="O154" s="41" t="e">
        <f t="shared" si="12"/>
        <v>#DIV/0!</v>
      </c>
      <c r="P154" s="11"/>
      <c r="Q154" s="94" t="s">
        <v>9</v>
      </c>
      <c r="R154" s="310">
        <f>+'3-Monthly Input'!M98</f>
        <v>0</v>
      </c>
      <c r="S154" s="41" t="e">
        <f t="shared" si="13"/>
        <v>#DIV/0!</v>
      </c>
      <c r="T154" s="11"/>
      <c r="U154" s="11"/>
      <c r="V154" s="11"/>
      <c r="W154" s="11"/>
      <c r="X154" s="11"/>
      <c r="Y154" s="11"/>
    </row>
    <row r="155" spans="1:25" s="13" customFormat="1" x14ac:dyDescent="0.25">
      <c r="A155" s="94" t="s">
        <v>10</v>
      </c>
      <c r="B155" s="96">
        <f t="shared" si="8"/>
        <v>0</v>
      </c>
      <c r="C155" s="41" t="e">
        <f t="shared" si="9"/>
        <v>#DIV/0!</v>
      </c>
      <c r="D155" s="11"/>
      <c r="E155" s="94" t="s">
        <v>10</v>
      </c>
      <c r="F155" s="309">
        <f>+'3-Monthly Input'!M45</f>
        <v>0</v>
      </c>
      <c r="G155" s="41" t="e">
        <f t="shared" si="10"/>
        <v>#DIV/0!</v>
      </c>
      <c r="H155" s="55"/>
      <c r="I155" s="94" t="s">
        <v>10</v>
      </c>
      <c r="J155" s="310">
        <f>+'3-Monthly Input'!M63</f>
        <v>0</v>
      </c>
      <c r="K155" s="41" t="e">
        <f t="shared" si="11"/>
        <v>#DIV/0!</v>
      </c>
      <c r="L155" s="11"/>
      <c r="M155" s="94" t="s">
        <v>10</v>
      </c>
      <c r="N155" s="310">
        <f>+'3-Monthly Input'!M81</f>
        <v>0</v>
      </c>
      <c r="O155" s="41" t="e">
        <f t="shared" si="12"/>
        <v>#DIV/0!</v>
      </c>
      <c r="P155" s="11"/>
      <c r="Q155" s="94" t="s">
        <v>10</v>
      </c>
      <c r="R155" s="310">
        <f>+'3-Monthly Input'!M99</f>
        <v>0</v>
      </c>
      <c r="S155" s="41" t="e">
        <f t="shared" si="13"/>
        <v>#DIV/0!</v>
      </c>
      <c r="T155" s="11"/>
      <c r="U155" s="11"/>
      <c r="V155" s="11"/>
      <c r="W155" s="11"/>
      <c r="X155" s="11"/>
      <c r="Y155" s="11"/>
    </row>
    <row r="156" spans="1:25" s="13" customFormat="1" x14ac:dyDescent="0.25">
      <c r="A156" s="94" t="s">
        <v>11</v>
      </c>
      <c r="B156" s="96">
        <f t="shared" si="8"/>
        <v>0</v>
      </c>
      <c r="C156" s="41" t="e">
        <f t="shared" si="9"/>
        <v>#DIV/0!</v>
      </c>
      <c r="D156" s="11"/>
      <c r="E156" s="94" t="s">
        <v>11</v>
      </c>
      <c r="F156" s="309">
        <f>+'3-Monthly Input'!M46</f>
        <v>0</v>
      </c>
      <c r="G156" s="41" t="e">
        <f t="shared" si="10"/>
        <v>#DIV/0!</v>
      </c>
      <c r="H156" s="55"/>
      <c r="I156" s="94" t="s">
        <v>11</v>
      </c>
      <c r="J156" s="310">
        <f>+'3-Monthly Input'!M64</f>
        <v>0</v>
      </c>
      <c r="K156" s="41" t="e">
        <f t="shared" si="11"/>
        <v>#DIV/0!</v>
      </c>
      <c r="L156" s="11"/>
      <c r="M156" s="94" t="s">
        <v>11</v>
      </c>
      <c r="N156" s="310">
        <f>+'3-Monthly Input'!M82</f>
        <v>0</v>
      </c>
      <c r="O156" s="41" t="e">
        <f t="shared" si="12"/>
        <v>#DIV/0!</v>
      </c>
      <c r="P156" s="11"/>
      <c r="Q156" s="94" t="s">
        <v>11</v>
      </c>
      <c r="R156" s="310">
        <f>+'3-Monthly Input'!M100</f>
        <v>0</v>
      </c>
      <c r="S156" s="41" t="e">
        <f t="shared" si="13"/>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14">+C165+F146</f>
        <v>0</v>
      </c>
      <c r="D166" s="96">
        <f t="shared" ref="D166:D176" si="15">+D165+J146</f>
        <v>0</v>
      </c>
      <c r="E166" s="96">
        <f t="shared" ref="E166:E176" si="16">+E165+N146</f>
        <v>0</v>
      </c>
      <c r="F166" s="96">
        <f t="shared" ref="F166:F176" si="17">+F165+R146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14"/>
        <v>0</v>
      </c>
      <c r="D167" s="96">
        <f t="shared" si="15"/>
        <v>0</v>
      </c>
      <c r="E167" s="96">
        <f t="shared" si="16"/>
        <v>0</v>
      </c>
      <c r="F167" s="96">
        <f t="shared" si="17"/>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14"/>
        <v>0</v>
      </c>
      <c r="D168" s="96">
        <f t="shared" si="15"/>
        <v>0</v>
      </c>
      <c r="E168" s="96">
        <f t="shared" si="16"/>
        <v>0</v>
      </c>
      <c r="F168" s="96">
        <f t="shared" si="17"/>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14"/>
        <v>0</v>
      </c>
      <c r="D169" s="96">
        <f t="shared" si="15"/>
        <v>0</v>
      </c>
      <c r="E169" s="96">
        <f t="shared" si="16"/>
        <v>0</v>
      </c>
      <c r="F169" s="96">
        <f t="shared" si="17"/>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14"/>
        <v>0</v>
      </c>
      <c r="D170" s="96">
        <f t="shared" si="15"/>
        <v>0</v>
      </c>
      <c r="E170" s="96">
        <f t="shared" si="16"/>
        <v>0</v>
      </c>
      <c r="F170" s="96">
        <f t="shared" si="17"/>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14"/>
        <v>0</v>
      </c>
      <c r="D171" s="96">
        <f t="shared" si="15"/>
        <v>0</v>
      </c>
      <c r="E171" s="96">
        <f t="shared" si="16"/>
        <v>0</v>
      </c>
      <c r="F171" s="96">
        <f t="shared" si="17"/>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14"/>
        <v>0</v>
      </c>
      <c r="D172" s="96">
        <f t="shared" si="15"/>
        <v>0</v>
      </c>
      <c r="E172" s="96">
        <f t="shared" si="16"/>
        <v>0</v>
      </c>
      <c r="F172" s="96">
        <f t="shared" si="17"/>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14"/>
        <v>0</v>
      </c>
      <c r="D173" s="96">
        <f t="shared" si="15"/>
        <v>0</v>
      </c>
      <c r="E173" s="96">
        <f t="shared" si="16"/>
        <v>0</v>
      </c>
      <c r="F173" s="96">
        <f t="shared" si="17"/>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14"/>
        <v>0</v>
      </c>
      <c r="D174" s="96">
        <f t="shared" si="15"/>
        <v>0</v>
      </c>
      <c r="E174" s="96">
        <f t="shared" si="16"/>
        <v>0</v>
      </c>
      <c r="F174" s="96">
        <f t="shared" si="17"/>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14"/>
        <v>0</v>
      </c>
      <c r="D175" s="96">
        <f t="shared" si="15"/>
        <v>0</v>
      </c>
      <c r="E175" s="96">
        <f t="shared" si="16"/>
        <v>0</v>
      </c>
      <c r="F175" s="96">
        <f t="shared" si="17"/>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14"/>
        <v>0</v>
      </c>
      <c r="D176" s="96">
        <f t="shared" si="15"/>
        <v>0</v>
      </c>
      <c r="E176" s="96">
        <f t="shared" si="16"/>
        <v>0</v>
      </c>
      <c r="F176" s="96">
        <f t="shared" si="17"/>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dQ03w9jBBqbtAcRPyUUUhAxhPa1s6bzy45PjqXemkawgbYykxdwXta0y7LXWW7zxZsiLGfkzNHkUIcmZnABH/w==" saltValue="g/nKXvNy8T9MciSw8IMLcg==" spinCount="100000" sheet="1" objects="1" scenarios="1" selectLockedCells="1"/>
  <mergeCells count="26">
    <mergeCell ref="A11:B11"/>
    <mergeCell ref="C11:F11"/>
    <mergeCell ref="G11:H11"/>
    <mergeCell ref="I11:J11"/>
    <mergeCell ref="K11:L11"/>
    <mergeCell ref="A4:J4"/>
    <mergeCell ref="A7:B7"/>
    <mergeCell ref="C7:G7"/>
    <mergeCell ref="G9:H9"/>
    <mergeCell ref="I9:J9"/>
    <mergeCell ref="W123:X123"/>
    <mergeCell ref="W131:X134"/>
    <mergeCell ref="M94:Q95"/>
    <mergeCell ref="M115:Q116"/>
    <mergeCell ref="M15:O15"/>
    <mergeCell ref="N75:O75"/>
    <mergeCell ref="P75:Q75"/>
    <mergeCell ref="P76:Q76"/>
    <mergeCell ref="B123:C123"/>
    <mergeCell ref="S123:S124"/>
    <mergeCell ref="E123:J123"/>
    <mergeCell ref="L123:Q123"/>
    <mergeCell ref="P14:Q14"/>
    <mergeCell ref="P15:Q15"/>
    <mergeCell ref="A75:F76"/>
    <mergeCell ref="N14:O14"/>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A1:AC177"/>
  <sheetViews>
    <sheetView zoomScale="75" zoomScaleNormal="75" workbookViewId="0">
      <selection activeCell="A4" sqref="A4:J4"/>
    </sheetView>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54.5" customHeight="1" x14ac:dyDescent="0.25">
      <c r="A4" s="592" t="s">
        <v>309</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30"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30"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30" customHeight="1" x14ac:dyDescent="0.25">
      <c r="A11" s="626" t="s">
        <v>275</v>
      </c>
      <c r="B11" s="639"/>
      <c r="C11" s="716" t="str">
        <f>IF('1-Budget Input'!C64:F64=0,"Not Used",'1-Budget Input'!C64:F64)</f>
        <v>Not Used</v>
      </c>
      <c r="D11" s="717"/>
      <c r="E11" s="717"/>
      <c r="F11" s="718"/>
      <c r="G11" s="626" t="s">
        <v>230</v>
      </c>
      <c r="H11" s="627"/>
      <c r="I11" s="719" t="str">
        <f>IF('1-Budget Input'!H64=0,"N/A",'1-Budget Input'!H64)</f>
        <v>N/A</v>
      </c>
      <c r="J11" s="720"/>
      <c r="K11" s="626" t="s">
        <v>253</v>
      </c>
      <c r="L11" s="627"/>
      <c r="M11" s="28" t="str">
        <f>IF('1-Budget Input'!J64=0,"N/A",'1-Budget Input'!J64)</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6">
        <f>+C9</f>
        <v>0</v>
      </c>
      <c r="B15" s="507" t="str">
        <f>IF(C137=0,"No New Data",VLOOKUP(B177,B165:G176,6,FALSE))</f>
        <v>No New Data</v>
      </c>
      <c r="C15" s="503"/>
      <c r="D15" s="503"/>
      <c r="E15" s="503"/>
      <c r="F15" s="503"/>
      <c r="G15" s="470"/>
      <c r="H15" s="470"/>
      <c r="I15" s="476" t="str">
        <f>+C11</f>
        <v>Not Used</v>
      </c>
      <c r="J15" s="470"/>
      <c r="K15" s="470"/>
      <c r="L15" s="470"/>
      <c r="M15" s="715" t="s">
        <v>180</v>
      </c>
      <c r="N15" s="715"/>
      <c r="O15" s="715"/>
      <c r="P15" s="713" t="str">
        <f>IF(C137=0,"N/A",ROUND(I11*VLOOKUP('Inc 1'!$B$14,'Exp 7'!E125:T136,16,FALSE),-1))</f>
        <v>N/A</v>
      </c>
      <c r="Q15" s="714"/>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508" t="s">
        <v>70</v>
      </c>
      <c r="N76" s="509"/>
      <c r="O76" s="509"/>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51</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9"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9"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9" x14ac:dyDescent="0.25">
      <c r="A115" s="66"/>
      <c r="B115" s="63"/>
      <c r="C115" s="43"/>
      <c r="D115" s="43"/>
      <c r="E115" s="22"/>
      <c r="F115" s="43"/>
      <c r="G115" s="43"/>
      <c r="H115" s="43"/>
      <c r="I115" s="43"/>
      <c r="J115" s="43"/>
      <c r="K115" s="43"/>
      <c r="L115" s="43"/>
      <c r="M115" s="732" t="s">
        <v>51</v>
      </c>
      <c r="N115" s="732"/>
      <c r="O115" s="732"/>
      <c r="P115" s="732"/>
      <c r="Q115" s="733"/>
      <c r="R115" s="2"/>
      <c r="S115" s="3"/>
      <c r="T115" s="3"/>
      <c r="U115" s="3"/>
      <c r="V115" s="2"/>
      <c r="W115" s="3"/>
      <c r="X115" s="3"/>
      <c r="Y115" s="3"/>
    </row>
    <row r="116" spans="1:29" x14ac:dyDescent="0.25">
      <c r="A116" s="68"/>
      <c r="B116" s="69"/>
      <c r="C116" s="70"/>
      <c r="D116" s="70"/>
      <c r="E116" s="71"/>
      <c r="F116" s="70"/>
      <c r="G116" s="70"/>
      <c r="H116" s="70"/>
      <c r="I116" s="70"/>
      <c r="J116" s="70"/>
      <c r="K116" s="70"/>
      <c r="L116" s="70"/>
      <c r="M116" s="734"/>
      <c r="N116" s="734"/>
      <c r="O116" s="734"/>
      <c r="P116" s="734"/>
      <c r="Q116" s="735"/>
      <c r="R116" s="2"/>
      <c r="S116" s="3"/>
      <c r="T116" s="3"/>
      <c r="U116" s="3"/>
      <c r="V116" s="2"/>
      <c r="W116" s="3"/>
      <c r="X116" s="3"/>
      <c r="Y116" s="3"/>
    </row>
    <row r="117" spans="1:29" ht="16.5" customHeight="1" x14ac:dyDescent="0.3">
      <c r="A117" s="15"/>
      <c r="B117" s="2"/>
      <c r="C117" s="3"/>
      <c r="D117" s="3"/>
      <c r="E117" s="4"/>
      <c r="F117" s="3"/>
      <c r="G117" s="3"/>
      <c r="H117" s="3"/>
      <c r="I117" s="3"/>
      <c r="J117" s="3"/>
      <c r="K117" s="3"/>
      <c r="L117" s="3"/>
      <c r="M117" s="3"/>
      <c r="N117" s="2"/>
      <c r="O117" s="3"/>
      <c r="P117" s="3"/>
      <c r="Q117" s="3"/>
      <c r="R117" s="2"/>
      <c r="S117" s="3"/>
      <c r="T117" s="3"/>
      <c r="U117" s="3"/>
      <c r="V117" s="2"/>
      <c r="W117" s="3"/>
      <c r="X117" s="3"/>
      <c r="Y117" s="3"/>
    </row>
    <row r="118" spans="1:29"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9"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9"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9"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9"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9" x14ac:dyDescent="0.25">
      <c r="A123" s="3"/>
      <c r="B123" s="611" t="s">
        <v>53</v>
      </c>
      <c r="C123" s="612"/>
      <c r="D123" s="3"/>
      <c r="E123" s="611" t="s">
        <v>15</v>
      </c>
      <c r="F123" s="624"/>
      <c r="G123" s="624"/>
      <c r="H123" s="624"/>
      <c r="I123" s="624"/>
      <c r="J123" s="612"/>
      <c r="K123" s="3"/>
      <c r="L123" s="611" t="s">
        <v>16</v>
      </c>
      <c r="M123" s="624"/>
      <c r="N123" s="624"/>
      <c r="O123" s="624"/>
      <c r="P123" s="624"/>
      <c r="Q123" s="612"/>
      <c r="R123" s="3"/>
      <c r="S123" s="703" t="s">
        <v>59</v>
      </c>
      <c r="T123" s="31"/>
      <c r="U123" s="31"/>
      <c r="V123" s="2"/>
      <c r="W123" s="611" t="s">
        <v>61</v>
      </c>
      <c r="X123" s="612"/>
      <c r="Y123" s="32"/>
      <c r="AA123" s="33"/>
      <c r="AB123" s="34"/>
      <c r="AC123" s="34"/>
    </row>
    <row r="124" spans="1:29" s="13" customFormat="1" ht="29.25" customHeight="1" x14ac:dyDescent="0.25">
      <c r="A124" s="11"/>
      <c r="B124" s="194">
        <f>+C9</f>
        <v>0</v>
      </c>
      <c r="C124" s="191" t="s">
        <v>52</v>
      </c>
      <c r="D124" s="11"/>
      <c r="E124" s="194">
        <f>+C9</f>
        <v>0</v>
      </c>
      <c r="F124" s="191" t="s">
        <v>40</v>
      </c>
      <c r="G124" s="191" t="s">
        <v>14</v>
      </c>
      <c r="H124" s="191" t="s">
        <v>174</v>
      </c>
      <c r="I124" s="35" t="s">
        <v>13</v>
      </c>
      <c r="J124" s="35" t="s">
        <v>268</v>
      </c>
      <c r="K124" s="11"/>
      <c r="L124" s="194">
        <f>+C9</f>
        <v>0</v>
      </c>
      <c r="M124" s="191" t="s">
        <v>40</v>
      </c>
      <c r="N124" s="191" t="s">
        <v>14</v>
      </c>
      <c r="O124" s="191" t="s">
        <v>174</v>
      </c>
      <c r="P124" s="35" t="s">
        <v>13</v>
      </c>
      <c r="Q124" s="35" t="s">
        <v>268</v>
      </c>
      <c r="R124" s="11"/>
      <c r="S124" s="704"/>
      <c r="T124" s="191" t="s">
        <v>174</v>
      </c>
      <c r="U124" s="35" t="s">
        <v>268</v>
      </c>
      <c r="V124" s="11"/>
      <c r="W124" s="193" t="s">
        <v>12</v>
      </c>
      <c r="X124" s="191" t="s">
        <v>60</v>
      </c>
      <c r="Y124" s="35" t="s">
        <v>268</v>
      </c>
      <c r="AA124" s="36"/>
      <c r="AB124" s="37"/>
      <c r="AC124" s="38"/>
    </row>
    <row r="125" spans="1:29" x14ac:dyDescent="0.25">
      <c r="A125" s="11"/>
      <c r="B125" s="94" t="s">
        <v>0</v>
      </c>
      <c r="C125" s="95" t="str">
        <f>IF(ISBLANK('3-Monthly Input'!N13),"",'3-Monthly Input'!N13)</f>
        <v/>
      </c>
      <c r="D125" s="11"/>
      <c r="E125" s="94" t="s">
        <v>149</v>
      </c>
      <c r="F125" s="96" t="e">
        <f t="shared" ref="F125:F134" si="0">IF(+C125="",NA(),C125)</f>
        <v>#N/A</v>
      </c>
      <c r="G125" s="41" t="e">
        <f>+G145</f>
        <v>#DIV/0!</v>
      </c>
      <c r="H125" s="41" t="e">
        <f>+G125</f>
        <v>#DIV/0!</v>
      </c>
      <c r="I125" s="93" t="e">
        <f>IF(C125="",NA(),ROUND(SUM(C$125:C125)/H125,-2))</f>
        <v>#N/A</v>
      </c>
      <c r="J125" s="41" t="e">
        <f>I125/'Total Expense'!N141</f>
        <v>#N/A</v>
      </c>
      <c r="K125" s="11"/>
      <c r="L125" s="94" t="s">
        <v>0</v>
      </c>
      <c r="M125" s="96" t="e">
        <f t="shared" ref="M125:M136" si="1">IF(C125="",NA(),C125)</f>
        <v>#N/A</v>
      </c>
      <c r="N125" s="41" t="e">
        <f>+C145</f>
        <v>#DIV/0!</v>
      </c>
      <c r="O125" s="41" t="e">
        <f>+N125</f>
        <v>#DIV/0!</v>
      </c>
      <c r="P125" s="93" t="e">
        <f>IF(C125="",NA(),ROUND(SUM(C$125:C125)/O125,-2))</f>
        <v>#N/A</v>
      </c>
      <c r="Q125" s="41" t="e">
        <f>+P125/'Total Expense'!N124</f>
        <v>#N/A</v>
      </c>
      <c r="R125" s="11"/>
      <c r="S125" s="93" t="e">
        <f t="shared" ref="S125:S136" si="2">AVERAGE(I125,P125)</f>
        <v>#N/A</v>
      </c>
      <c r="T125" s="41" t="e">
        <f>(H125+O125)/2</f>
        <v>#DIV/0!</v>
      </c>
      <c r="U125" s="41" t="e">
        <f>+S125/'Total Expense'!N107</f>
        <v>#N/A</v>
      </c>
      <c r="V125" s="12"/>
      <c r="W125" s="94">
        <f>+Q144</f>
        <v>-4</v>
      </c>
      <c r="X125" s="93">
        <f>+R157</f>
        <v>0</v>
      </c>
      <c r="Y125" s="41" t="e">
        <f>-X125/'Summary Table Report'!Q107</f>
        <v>#DIV/0!</v>
      </c>
      <c r="AA125" s="33"/>
      <c r="AB125" s="33"/>
      <c r="AC125" s="42"/>
    </row>
    <row r="126" spans="1:29" x14ac:dyDescent="0.25">
      <c r="A126" s="11"/>
      <c r="B126" s="94" t="s">
        <v>1</v>
      </c>
      <c r="C126" s="95" t="str">
        <f>IF(ISBLANK('3-Monthly Input'!N14),"",'3-Monthly Input'!N14)</f>
        <v/>
      </c>
      <c r="D126" s="11"/>
      <c r="E126" s="94" t="s">
        <v>150</v>
      </c>
      <c r="F126" s="96" t="e">
        <f t="shared" si="0"/>
        <v>#N/A</v>
      </c>
      <c r="G126" s="41" t="e">
        <f t="shared" ref="G126:G136" si="3">+G146</f>
        <v>#DIV/0!</v>
      </c>
      <c r="H126" s="41" t="e">
        <f>+G126+H125</f>
        <v>#DIV/0!</v>
      </c>
      <c r="I126" s="93" t="e">
        <f>IF(C126="",NA(),ROUND(SUM(C$125:C126)/H126,-2))</f>
        <v>#N/A</v>
      </c>
      <c r="J126" s="41" t="e">
        <f>I126/'Total Expense'!N142</f>
        <v>#N/A</v>
      </c>
      <c r="K126" s="11"/>
      <c r="L126" s="94" t="s">
        <v>1</v>
      </c>
      <c r="M126" s="96" t="e">
        <f t="shared" si="1"/>
        <v>#N/A</v>
      </c>
      <c r="N126" s="41" t="e">
        <f t="shared" ref="N126:N136" si="4">+C146</f>
        <v>#DIV/0!</v>
      </c>
      <c r="O126" s="41" t="e">
        <f>+N126+O125</f>
        <v>#DIV/0!</v>
      </c>
      <c r="P126" s="93" t="e">
        <f>IF(C126="",NA(),ROUND(SUM(C$125:C126)/O126,-2))</f>
        <v>#N/A</v>
      </c>
      <c r="Q126" s="41" t="e">
        <f>+P126/'Total Expense'!N125</f>
        <v>#N/A</v>
      </c>
      <c r="R126" s="11"/>
      <c r="S126" s="93" t="e">
        <f t="shared" si="2"/>
        <v>#N/A</v>
      </c>
      <c r="T126" s="41" t="e">
        <f t="shared" ref="T126:T136" si="5">(H126+O126)/2</f>
        <v>#DIV/0!</v>
      </c>
      <c r="U126" s="41" t="e">
        <f>+S126/'Total Expense'!N108</f>
        <v>#N/A</v>
      </c>
      <c r="V126" s="12"/>
      <c r="W126" s="94">
        <f>+M144</f>
        <v>-3</v>
      </c>
      <c r="X126" s="93">
        <f>+N157</f>
        <v>0</v>
      </c>
      <c r="Y126" s="41" t="e">
        <f>-X126/'Summary Table Report'!P107</f>
        <v>#DIV/0!</v>
      </c>
      <c r="AA126" s="33"/>
      <c r="AB126" s="33"/>
      <c r="AC126" s="42"/>
    </row>
    <row r="127" spans="1:29" x14ac:dyDescent="0.25">
      <c r="A127" s="11"/>
      <c r="B127" s="94" t="s">
        <v>2</v>
      </c>
      <c r="C127" s="95" t="str">
        <f>IF(ISBLANK('3-Monthly Input'!N15),"",'3-Monthly Input'!N15)</f>
        <v/>
      </c>
      <c r="D127" s="11"/>
      <c r="E127" s="94" t="s">
        <v>151</v>
      </c>
      <c r="F127" s="96" t="e">
        <f t="shared" si="0"/>
        <v>#N/A</v>
      </c>
      <c r="G127" s="41" t="e">
        <f t="shared" si="3"/>
        <v>#DIV/0!</v>
      </c>
      <c r="H127" s="41" t="e">
        <f t="shared" ref="H127:H136" si="6">+G127+H126</f>
        <v>#DIV/0!</v>
      </c>
      <c r="I127" s="93" t="e">
        <f>IF(C127="",NA(),ROUND(SUM(C$125:C127)/H127,-2))</f>
        <v>#N/A</v>
      </c>
      <c r="J127" s="41" t="e">
        <f>I127/'Total Expense'!N143</f>
        <v>#N/A</v>
      </c>
      <c r="K127" s="11"/>
      <c r="L127" s="94" t="s">
        <v>2</v>
      </c>
      <c r="M127" s="96" t="e">
        <f t="shared" si="1"/>
        <v>#N/A</v>
      </c>
      <c r="N127" s="41" t="e">
        <f t="shared" si="4"/>
        <v>#DIV/0!</v>
      </c>
      <c r="O127" s="41" t="e">
        <f t="shared" ref="O127:O136" si="7">+N127+O126</f>
        <v>#DIV/0!</v>
      </c>
      <c r="P127" s="93" t="e">
        <f>IF(C127="",NA(),ROUND(SUM(C$125:C127)/O127,-2))</f>
        <v>#N/A</v>
      </c>
      <c r="Q127" s="41" t="e">
        <f>+P127/'Total Expense'!N126</f>
        <v>#N/A</v>
      </c>
      <c r="R127" s="11"/>
      <c r="S127" s="93" t="e">
        <f t="shared" si="2"/>
        <v>#N/A</v>
      </c>
      <c r="T127" s="41" t="e">
        <f t="shared" si="5"/>
        <v>#DIV/0!</v>
      </c>
      <c r="U127" s="41" t="e">
        <f>+S127/'Total Expense'!N109</f>
        <v>#N/A</v>
      </c>
      <c r="V127" s="12"/>
      <c r="W127" s="94">
        <f>+I144</f>
        <v>-2</v>
      </c>
      <c r="X127" s="93">
        <f>+J157</f>
        <v>0</v>
      </c>
      <c r="Y127" s="41" t="e">
        <f>-X127/'Summary Table Report'!O107</f>
        <v>#DIV/0!</v>
      </c>
      <c r="AA127" s="33"/>
      <c r="AB127" s="33"/>
      <c r="AC127" s="42"/>
    </row>
    <row r="128" spans="1:29" x14ac:dyDescent="0.25">
      <c r="A128" s="11"/>
      <c r="B128" s="94" t="s">
        <v>3</v>
      </c>
      <c r="C128" s="95" t="str">
        <f>IF(ISBLANK('3-Monthly Input'!N16),"",'3-Monthly Input'!N16)</f>
        <v/>
      </c>
      <c r="D128" s="11"/>
      <c r="E128" s="94" t="s">
        <v>152</v>
      </c>
      <c r="F128" s="96" t="e">
        <f t="shared" si="0"/>
        <v>#N/A</v>
      </c>
      <c r="G128" s="41" t="e">
        <f t="shared" si="3"/>
        <v>#DIV/0!</v>
      </c>
      <c r="H128" s="41" t="e">
        <f t="shared" si="6"/>
        <v>#DIV/0!</v>
      </c>
      <c r="I128" s="93" t="e">
        <f>IF(C128="",NA(),ROUND(SUM(C$125:C128)/H128,-2))</f>
        <v>#N/A</v>
      </c>
      <c r="J128" s="41" t="e">
        <f>I128/'Total Expense'!N144</f>
        <v>#N/A</v>
      </c>
      <c r="K128" s="11"/>
      <c r="L128" s="94" t="s">
        <v>3</v>
      </c>
      <c r="M128" s="96" t="e">
        <f t="shared" si="1"/>
        <v>#N/A</v>
      </c>
      <c r="N128" s="41" t="e">
        <f t="shared" si="4"/>
        <v>#DIV/0!</v>
      </c>
      <c r="O128" s="41" t="e">
        <f t="shared" si="7"/>
        <v>#DIV/0!</v>
      </c>
      <c r="P128" s="93" t="e">
        <f>IF(C128="",NA(),ROUND(SUM(C$125:C128)/O128,-2))</f>
        <v>#N/A</v>
      </c>
      <c r="Q128" s="41" t="e">
        <f>+P128/'Total Expense'!N127</f>
        <v>#N/A</v>
      </c>
      <c r="R128" s="11"/>
      <c r="S128" s="93" t="e">
        <f t="shared" si="2"/>
        <v>#N/A</v>
      </c>
      <c r="T128" s="41" t="e">
        <f t="shared" si="5"/>
        <v>#DIV/0!</v>
      </c>
      <c r="U128" s="41" t="e">
        <f>+S128/'Total Expense'!N110</f>
        <v>#N/A</v>
      </c>
      <c r="V128" s="12"/>
      <c r="W128" s="94">
        <f>+E144</f>
        <v>-1</v>
      </c>
      <c r="X128" s="93">
        <f>+F157</f>
        <v>0</v>
      </c>
      <c r="Y128" s="41" t="e">
        <f>-X128/'Summary Table Report'!L107</f>
        <v>#DIV/0!</v>
      </c>
      <c r="AA128" s="33"/>
      <c r="AB128" s="33"/>
      <c r="AC128" s="42"/>
    </row>
    <row r="129" spans="1:29" x14ac:dyDescent="0.25">
      <c r="A129" s="11"/>
      <c r="B129" s="94" t="s">
        <v>4</v>
      </c>
      <c r="C129" s="95" t="str">
        <f>IF(ISBLANK('3-Monthly Input'!N17),"",'3-Monthly Input'!N17)</f>
        <v/>
      </c>
      <c r="D129" s="11"/>
      <c r="E129" s="94" t="s">
        <v>4</v>
      </c>
      <c r="F129" s="96" t="e">
        <f t="shared" si="0"/>
        <v>#N/A</v>
      </c>
      <c r="G129" s="41" t="e">
        <f t="shared" si="3"/>
        <v>#DIV/0!</v>
      </c>
      <c r="H129" s="41" t="e">
        <f t="shared" si="6"/>
        <v>#DIV/0!</v>
      </c>
      <c r="I129" s="93" t="e">
        <f>IF(C129="",NA(),ROUND(SUM(C$125:C129)/H129,-2))</f>
        <v>#N/A</v>
      </c>
      <c r="J129" s="41" t="e">
        <f>I129/'Total Expense'!N145</f>
        <v>#N/A</v>
      </c>
      <c r="K129" s="11"/>
      <c r="L129" s="94" t="s">
        <v>4</v>
      </c>
      <c r="M129" s="96" t="e">
        <f t="shared" si="1"/>
        <v>#N/A</v>
      </c>
      <c r="N129" s="41" t="e">
        <f t="shared" si="4"/>
        <v>#DIV/0!</v>
      </c>
      <c r="O129" s="41" t="e">
        <f t="shared" si="7"/>
        <v>#DIV/0!</v>
      </c>
      <c r="P129" s="93" t="e">
        <f>IF(C129="",NA(),ROUND(SUM(C$125:C129)/O129,-2))</f>
        <v>#N/A</v>
      </c>
      <c r="Q129" s="41" t="e">
        <f>+P129/'Total Expense'!N128</f>
        <v>#N/A</v>
      </c>
      <c r="R129" s="11"/>
      <c r="S129" s="93" t="e">
        <f t="shared" si="2"/>
        <v>#N/A</v>
      </c>
      <c r="T129" s="41" t="e">
        <f t="shared" si="5"/>
        <v>#DIV/0!</v>
      </c>
      <c r="U129" s="41" t="e">
        <f>+S129/'Total Expense'!N111</f>
        <v>#N/A</v>
      </c>
      <c r="V129" s="106" t="s">
        <v>20</v>
      </c>
      <c r="W129" s="94">
        <f>+C9</f>
        <v>0</v>
      </c>
      <c r="X129" s="93" t="e">
        <f>+S137</f>
        <v>#N/A</v>
      </c>
      <c r="Y129" s="41" t="e">
        <f>+U137</f>
        <v>#N/A</v>
      </c>
      <c r="AA129" s="33"/>
      <c r="AB129" s="34"/>
      <c r="AC129" s="34"/>
    </row>
    <row r="130" spans="1:29" x14ac:dyDescent="0.25">
      <c r="A130" s="98"/>
      <c r="B130" s="39" t="s">
        <v>5</v>
      </c>
      <c r="C130" s="95" t="str">
        <f>IF(ISBLANK('3-Monthly Input'!N18),"",'3-Monthly Input'!N18)</f>
        <v/>
      </c>
      <c r="D130" s="98"/>
      <c r="E130" s="94" t="s">
        <v>153</v>
      </c>
      <c r="F130" s="100" t="e">
        <f t="shared" si="0"/>
        <v>#N/A</v>
      </c>
      <c r="G130" s="40" t="e">
        <f t="shared" si="3"/>
        <v>#DIV/0!</v>
      </c>
      <c r="H130" s="41" t="e">
        <f t="shared" si="6"/>
        <v>#DIV/0!</v>
      </c>
      <c r="I130" s="93" t="e">
        <f>IF(C130="",NA(),ROUND(SUM(C$125:C130)/H130,-2))</f>
        <v>#N/A</v>
      </c>
      <c r="J130" s="41" t="e">
        <f>I130/'Total Expense'!N146</f>
        <v>#N/A</v>
      </c>
      <c r="K130" s="98"/>
      <c r="L130" s="39" t="s">
        <v>5</v>
      </c>
      <c r="M130" s="96" t="e">
        <f t="shared" si="1"/>
        <v>#N/A</v>
      </c>
      <c r="N130" s="40" t="e">
        <f t="shared" si="4"/>
        <v>#DIV/0!</v>
      </c>
      <c r="O130" s="41" t="e">
        <f t="shared" si="7"/>
        <v>#DIV/0!</v>
      </c>
      <c r="P130" s="93" t="e">
        <f>IF(C130="",NA(),ROUND(SUM(C$125:C130)/O130,-2))</f>
        <v>#N/A</v>
      </c>
      <c r="Q130" s="41" t="e">
        <f>+P130/'Total Expense'!N129</f>
        <v>#N/A</v>
      </c>
      <c r="R130" s="98"/>
      <c r="S130" s="93" t="e">
        <f t="shared" si="2"/>
        <v>#N/A</v>
      </c>
      <c r="T130" s="41" t="e">
        <f t="shared" si="5"/>
        <v>#DIV/0!</v>
      </c>
      <c r="U130" s="41" t="e">
        <f>+S130/'Total Expense'!N112</f>
        <v>#N/A</v>
      </c>
      <c r="V130" s="2"/>
      <c r="W130" s="3"/>
      <c r="X130" s="3"/>
      <c r="Y130" s="43"/>
      <c r="AA130" s="33"/>
      <c r="AB130" s="34"/>
      <c r="AC130" s="34"/>
    </row>
    <row r="131" spans="1:29" ht="15" customHeight="1" x14ac:dyDescent="0.25">
      <c r="A131" s="98"/>
      <c r="B131" s="39" t="s">
        <v>6</v>
      </c>
      <c r="C131" s="95" t="str">
        <f>IF(ISBLANK('3-Monthly Input'!N19),"",'3-Monthly Input'!N19)</f>
        <v/>
      </c>
      <c r="D131" s="98"/>
      <c r="E131" s="94" t="s">
        <v>154</v>
      </c>
      <c r="F131" s="100" t="e">
        <f t="shared" si="0"/>
        <v>#N/A</v>
      </c>
      <c r="G131" s="40" t="e">
        <f t="shared" si="3"/>
        <v>#DIV/0!</v>
      </c>
      <c r="H131" s="41" t="e">
        <f t="shared" si="6"/>
        <v>#DIV/0!</v>
      </c>
      <c r="I131" s="93" t="e">
        <f>IF(C131="",NA(),ROUND(SUM(C$125:C131)/H131,-2))</f>
        <v>#N/A</v>
      </c>
      <c r="J131" s="41" t="e">
        <f>I131/'Total Expense'!N147</f>
        <v>#N/A</v>
      </c>
      <c r="K131" s="98"/>
      <c r="L131" s="39" t="s">
        <v>6</v>
      </c>
      <c r="M131" s="96" t="e">
        <f t="shared" si="1"/>
        <v>#N/A</v>
      </c>
      <c r="N131" s="40" t="e">
        <f t="shared" si="4"/>
        <v>#DIV/0!</v>
      </c>
      <c r="O131" s="41" t="e">
        <f t="shared" si="7"/>
        <v>#DIV/0!</v>
      </c>
      <c r="P131" s="93" t="e">
        <f>IF(C131="",NA(),ROUND(SUM(C$125:C131)/O131,-2))</f>
        <v>#N/A</v>
      </c>
      <c r="Q131" s="41" t="e">
        <f>+P131/'Total Expense'!N130</f>
        <v>#N/A</v>
      </c>
      <c r="R131" s="98"/>
      <c r="S131" s="93" t="e">
        <f t="shared" si="2"/>
        <v>#N/A</v>
      </c>
      <c r="T131" s="41" t="e">
        <f t="shared" si="5"/>
        <v>#DIV/0!</v>
      </c>
      <c r="U131" s="41" t="e">
        <f>+S131/'Total Expense'!N113</f>
        <v>#N/A</v>
      </c>
      <c r="V131" s="2"/>
      <c r="W131" s="694" t="s">
        <v>49</v>
      </c>
      <c r="X131" s="694"/>
      <c r="Y131" s="3"/>
      <c r="AA131" s="33"/>
      <c r="AB131" s="34"/>
      <c r="AC131" s="34"/>
    </row>
    <row r="132" spans="1:29" x14ac:dyDescent="0.25">
      <c r="A132" s="98"/>
      <c r="B132" s="39" t="s">
        <v>7</v>
      </c>
      <c r="C132" s="95" t="str">
        <f>IF(ISBLANK('3-Monthly Input'!N20),"",'3-Monthly Input'!N20)</f>
        <v/>
      </c>
      <c r="D132" s="98"/>
      <c r="E132" s="94" t="s">
        <v>155</v>
      </c>
      <c r="F132" s="100" t="e">
        <f t="shared" si="0"/>
        <v>#N/A</v>
      </c>
      <c r="G132" s="40" t="e">
        <f t="shared" si="3"/>
        <v>#DIV/0!</v>
      </c>
      <c r="H132" s="41" t="e">
        <f t="shared" si="6"/>
        <v>#DIV/0!</v>
      </c>
      <c r="I132" s="93" t="e">
        <f>IF(C132="",NA(),ROUND(SUM(C$125:C132)/H132,-2))</f>
        <v>#N/A</v>
      </c>
      <c r="J132" s="41" t="e">
        <f>I132/'Total Expense'!N148</f>
        <v>#N/A</v>
      </c>
      <c r="K132" s="98"/>
      <c r="L132" s="39" t="s">
        <v>7</v>
      </c>
      <c r="M132" s="96" t="e">
        <f t="shared" si="1"/>
        <v>#N/A</v>
      </c>
      <c r="N132" s="40" t="e">
        <f t="shared" si="4"/>
        <v>#DIV/0!</v>
      </c>
      <c r="O132" s="41" t="e">
        <f t="shared" si="7"/>
        <v>#DIV/0!</v>
      </c>
      <c r="P132" s="93" t="e">
        <f>IF(C132="",NA(),ROUND(SUM(C$125:C132)/O132,-2))</f>
        <v>#N/A</v>
      </c>
      <c r="Q132" s="41" t="e">
        <f>+P132/'Total Expense'!N131</f>
        <v>#N/A</v>
      </c>
      <c r="R132" s="98"/>
      <c r="S132" s="93" t="e">
        <f t="shared" si="2"/>
        <v>#N/A</v>
      </c>
      <c r="T132" s="41" t="e">
        <f t="shared" si="5"/>
        <v>#DIV/0!</v>
      </c>
      <c r="U132" s="41" t="e">
        <f>+S132/'Total Expense'!N114</f>
        <v>#N/A</v>
      </c>
      <c r="V132" s="2"/>
      <c r="W132" s="694"/>
      <c r="X132" s="694"/>
      <c r="Y132" s="43"/>
      <c r="AA132" s="33"/>
      <c r="AB132" s="34"/>
      <c r="AC132" s="34"/>
    </row>
    <row r="133" spans="1:29" ht="15" customHeight="1" x14ac:dyDescent="0.25">
      <c r="A133" s="98"/>
      <c r="B133" s="39" t="s">
        <v>8</v>
      </c>
      <c r="C133" s="95" t="str">
        <f>IF(ISBLANK('3-Monthly Input'!N21),"",'3-Monthly Input'!N21)</f>
        <v/>
      </c>
      <c r="D133" s="98"/>
      <c r="E133" s="94" t="s">
        <v>156</v>
      </c>
      <c r="F133" s="100" t="e">
        <f t="shared" si="0"/>
        <v>#N/A</v>
      </c>
      <c r="G133" s="40" t="e">
        <f t="shared" si="3"/>
        <v>#DIV/0!</v>
      </c>
      <c r="H133" s="41" t="e">
        <f t="shared" si="6"/>
        <v>#DIV/0!</v>
      </c>
      <c r="I133" s="93" t="e">
        <f>IF(C133="",NA(),ROUND(SUM(C$125:C133)/H133,-2))</f>
        <v>#N/A</v>
      </c>
      <c r="J133" s="41" t="e">
        <f>I133/'Total Expense'!N149</f>
        <v>#N/A</v>
      </c>
      <c r="K133" s="98"/>
      <c r="L133" s="39" t="s">
        <v>8</v>
      </c>
      <c r="M133" s="96" t="e">
        <f t="shared" si="1"/>
        <v>#N/A</v>
      </c>
      <c r="N133" s="40" t="e">
        <f t="shared" si="4"/>
        <v>#DIV/0!</v>
      </c>
      <c r="O133" s="41" t="e">
        <f t="shared" si="7"/>
        <v>#DIV/0!</v>
      </c>
      <c r="P133" s="93" t="e">
        <f>IF(C133="",NA(),ROUND(SUM(C$125:C133)/O133,-2))</f>
        <v>#N/A</v>
      </c>
      <c r="Q133" s="41" t="e">
        <f>+P133/'Total Expense'!N132</f>
        <v>#N/A</v>
      </c>
      <c r="R133" s="98"/>
      <c r="S133" s="93" t="e">
        <f t="shared" si="2"/>
        <v>#N/A</v>
      </c>
      <c r="T133" s="41" t="e">
        <f t="shared" si="5"/>
        <v>#DIV/0!</v>
      </c>
      <c r="U133" s="41" t="e">
        <f>+S133/'Total Expense'!N115</f>
        <v>#N/A</v>
      </c>
      <c r="V133" s="2"/>
      <c r="W133" s="694"/>
      <c r="X133" s="694"/>
      <c r="Y133" s="43"/>
      <c r="AA133" s="33"/>
      <c r="AB133" s="34"/>
      <c r="AC133" s="34"/>
    </row>
    <row r="134" spans="1:29" x14ac:dyDescent="0.25">
      <c r="A134" s="98"/>
      <c r="B134" s="39" t="s">
        <v>9</v>
      </c>
      <c r="C134" s="95" t="str">
        <f>IF(ISBLANK('3-Monthly Input'!N22),"",'3-Monthly Input'!N22)</f>
        <v/>
      </c>
      <c r="D134" s="98"/>
      <c r="E134" s="94" t="s">
        <v>157</v>
      </c>
      <c r="F134" s="100" t="e">
        <f t="shared" si="0"/>
        <v>#N/A</v>
      </c>
      <c r="G134" s="40" t="e">
        <f t="shared" si="3"/>
        <v>#DIV/0!</v>
      </c>
      <c r="H134" s="41" t="e">
        <f t="shared" si="6"/>
        <v>#DIV/0!</v>
      </c>
      <c r="I134" s="93" t="e">
        <f>IF(C134="",NA(),ROUND(SUM(C$125:C134)/H134,-2))</f>
        <v>#N/A</v>
      </c>
      <c r="J134" s="41" t="e">
        <f>I134/'Total Expense'!N150</f>
        <v>#N/A</v>
      </c>
      <c r="K134" s="98"/>
      <c r="L134" s="39" t="s">
        <v>9</v>
      </c>
      <c r="M134" s="96" t="e">
        <f t="shared" si="1"/>
        <v>#N/A</v>
      </c>
      <c r="N134" s="40" t="e">
        <f t="shared" si="4"/>
        <v>#DIV/0!</v>
      </c>
      <c r="O134" s="41" t="e">
        <f t="shared" si="7"/>
        <v>#DIV/0!</v>
      </c>
      <c r="P134" s="93" t="e">
        <f>IF(C134="",NA(),ROUND(SUM(C$125:C134)/O134,-2))</f>
        <v>#N/A</v>
      </c>
      <c r="Q134" s="41" t="e">
        <f>+P134/'Total Expense'!N133</f>
        <v>#N/A</v>
      </c>
      <c r="R134" s="98"/>
      <c r="S134" s="93" t="e">
        <f t="shared" si="2"/>
        <v>#N/A</v>
      </c>
      <c r="T134" s="41" t="e">
        <f t="shared" si="5"/>
        <v>#DIV/0!</v>
      </c>
      <c r="U134" s="41" t="e">
        <f>+S134/'Total Expense'!N116</f>
        <v>#N/A</v>
      </c>
      <c r="V134" s="2"/>
      <c r="W134" s="694"/>
      <c r="X134" s="694"/>
      <c r="Y134" s="43"/>
      <c r="AA134" s="33"/>
      <c r="AB134" s="34"/>
      <c r="AC134" s="34"/>
    </row>
    <row r="135" spans="1:29" x14ac:dyDescent="0.25">
      <c r="A135" s="98"/>
      <c r="B135" s="39" t="s">
        <v>10</v>
      </c>
      <c r="C135" s="95" t="str">
        <f>IF(ISBLANK('3-Monthly Input'!N23),"",'3-Monthly Input'!N23)</f>
        <v/>
      </c>
      <c r="D135" s="98"/>
      <c r="E135" s="94" t="s">
        <v>158</v>
      </c>
      <c r="F135" s="100" t="e">
        <f>IF(+C135="",NA(),C135)</f>
        <v>#N/A</v>
      </c>
      <c r="G135" s="40" t="e">
        <f t="shared" si="3"/>
        <v>#DIV/0!</v>
      </c>
      <c r="H135" s="41" t="e">
        <f t="shared" si="6"/>
        <v>#DIV/0!</v>
      </c>
      <c r="I135" s="93" t="e">
        <f>IF(C135="",NA(),ROUND(SUM(C$125:C135)/H135,-2))</f>
        <v>#N/A</v>
      </c>
      <c r="J135" s="41" t="e">
        <f>I135/'Total Expense'!N151</f>
        <v>#N/A</v>
      </c>
      <c r="K135" s="98"/>
      <c r="L135" s="39" t="s">
        <v>10</v>
      </c>
      <c r="M135" s="96" t="e">
        <f t="shared" si="1"/>
        <v>#N/A</v>
      </c>
      <c r="N135" s="40" t="e">
        <f t="shared" si="4"/>
        <v>#DIV/0!</v>
      </c>
      <c r="O135" s="41" t="e">
        <f t="shared" si="7"/>
        <v>#DIV/0!</v>
      </c>
      <c r="P135" s="93" t="e">
        <f>IF(C135="",NA(),ROUND(SUM(C$125:C135)/O135,-2))</f>
        <v>#N/A</v>
      </c>
      <c r="Q135" s="41" t="e">
        <f>+P135/'Total Expense'!N134</f>
        <v>#N/A</v>
      </c>
      <c r="R135" s="98"/>
      <c r="S135" s="93" t="e">
        <f t="shared" si="2"/>
        <v>#N/A</v>
      </c>
      <c r="T135" s="41" t="e">
        <f t="shared" si="5"/>
        <v>#DIV/0!</v>
      </c>
      <c r="U135" s="41" t="e">
        <f>+S135/'Total Expense'!N117</f>
        <v>#N/A</v>
      </c>
      <c r="V135" s="2"/>
      <c r="W135" s="44"/>
      <c r="X135" s="44"/>
      <c r="Y135" s="43"/>
      <c r="AA135" s="33"/>
      <c r="AB135" s="34"/>
      <c r="AC135" s="34"/>
    </row>
    <row r="136" spans="1:29" x14ac:dyDescent="0.25">
      <c r="A136" s="98"/>
      <c r="B136" s="39" t="s">
        <v>11</v>
      </c>
      <c r="C136" s="95" t="str">
        <f>IF(ISBLANK('3-Monthly Input'!N24),"",'3-Monthly Input'!N24)</f>
        <v/>
      </c>
      <c r="D136" s="98"/>
      <c r="E136" s="94" t="s">
        <v>159</v>
      </c>
      <c r="F136" s="100" t="e">
        <f>IF(+C136="",NA(),C136)</f>
        <v>#N/A</v>
      </c>
      <c r="G136" s="40" t="e">
        <f t="shared" si="3"/>
        <v>#DIV/0!</v>
      </c>
      <c r="H136" s="41" t="e">
        <f t="shared" si="6"/>
        <v>#DIV/0!</v>
      </c>
      <c r="I136" s="93" t="e">
        <f>IF(C136="",NA(),ROUND(SUM(C$125:C136)/H136,-2))</f>
        <v>#N/A</v>
      </c>
      <c r="J136" s="41" t="e">
        <f>I136/'Total Expense'!N152</f>
        <v>#N/A</v>
      </c>
      <c r="K136" s="98"/>
      <c r="L136" s="39" t="s">
        <v>11</v>
      </c>
      <c r="M136" s="96" t="e">
        <f t="shared" si="1"/>
        <v>#N/A</v>
      </c>
      <c r="N136" s="40" t="e">
        <f t="shared" si="4"/>
        <v>#DIV/0!</v>
      </c>
      <c r="O136" s="41" t="e">
        <f t="shared" si="7"/>
        <v>#DIV/0!</v>
      </c>
      <c r="P136" s="93" t="e">
        <f>IF(C136="",NA(),ROUND(SUM(C$125:C136)/O136,-2))</f>
        <v>#N/A</v>
      </c>
      <c r="Q136" s="41" t="e">
        <f>+P136/'Total Expense'!N135</f>
        <v>#N/A</v>
      </c>
      <c r="R136" s="98"/>
      <c r="S136" s="93" t="e">
        <f t="shared" si="2"/>
        <v>#N/A</v>
      </c>
      <c r="T136" s="41" t="e">
        <f t="shared" si="5"/>
        <v>#DIV/0!</v>
      </c>
      <c r="U136" s="41" t="e">
        <f>+S136/'Total Expense'!N118</f>
        <v>#N/A</v>
      </c>
      <c r="V136" s="2"/>
      <c r="W136" s="3"/>
      <c r="X136" s="3"/>
      <c r="Y136" s="43"/>
      <c r="AA136" s="33"/>
      <c r="AB136" s="34"/>
      <c r="AC136" s="34"/>
    </row>
    <row r="137" spans="1:29" x14ac:dyDescent="0.25">
      <c r="A137" s="3"/>
      <c r="B137" s="45" t="s">
        <v>19</v>
      </c>
      <c r="C137" s="17">
        <f>SUM(C125:C136)</f>
        <v>0</v>
      </c>
      <c r="D137" s="3"/>
      <c r="F137" s="192" t="s">
        <v>50</v>
      </c>
      <c r="G137" s="47" t="e">
        <f>SUM(G125:G136)</f>
        <v>#DIV/0!</v>
      </c>
      <c r="H137" s="47"/>
      <c r="I137" s="48" t="e">
        <f>LOOKUP(9.99E+307,I125:I136)</f>
        <v>#N/A</v>
      </c>
      <c r="J137" s="49" t="e">
        <f>LOOKUP(9.99E+307,J125:J136)</f>
        <v>#N/A</v>
      </c>
      <c r="K137" s="3"/>
      <c r="L137" s="46"/>
      <c r="M137" s="192" t="s">
        <v>50</v>
      </c>
      <c r="N137" s="47" t="e">
        <f>SUM(N125:N136)</f>
        <v>#DIV/0!</v>
      </c>
      <c r="O137" s="47"/>
      <c r="P137" s="17" t="e">
        <f>LOOKUP(9.99E+307,P125:P136)</f>
        <v>#N/A</v>
      </c>
      <c r="Q137" s="49" t="e">
        <f>LOOKUP(9.99E+307,Q125:Q136)</f>
        <v>#N/A</v>
      </c>
      <c r="R137" s="3"/>
      <c r="S137" s="17" t="e">
        <f>LOOKUP(9.99E+307,S125:S136)</f>
        <v>#N/A</v>
      </c>
      <c r="T137" s="17"/>
      <c r="U137" s="49" t="e">
        <f>LOOKUP(9.99E+307,U125:U136)</f>
        <v>#N/A</v>
      </c>
      <c r="V137" s="2"/>
      <c r="W137" s="3"/>
      <c r="X137" s="3"/>
      <c r="Y137" s="3"/>
      <c r="AA137" s="29"/>
    </row>
    <row r="138" spans="1:29" x14ac:dyDescent="0.25">
      <c r="A138" s="3"/>
      <c r="B138" s="2"/>
      <c r="D138" s="50"/>
      <c r="E138" s="51"/>
      <c r="F138" s="3"/>
      <c r="G138" s="3"/>
      <c r="H138" s="3"/>
      <c r="I138" s="3"/>
      <c r="J138" s="3"/>
      <c r="K138" s="3"/>
      <c r="L138" s="3"/>
      <c r="M138" s="3"/>
      <c r="N138" s="3"/>
      <c r="O138" s="3"/>
      <c r="P138" s="2"/>
      <c r="Q138" s="3"/>
      <c r="R138" s="3"/>
      <c r="S138" s="3"/>
      <c r="T138" s="3"/>
      <c r="U138" s="2"/>
      <c r="V138" s="3"/>
      <c r="W138" s="3"/>
      <c r="X138" s="3"/>
      <c r="Y138" s="3"/>
    </row>
    <row r="139" spans="1:29"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9"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9"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9"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9"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9"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8">+F145+J145+N145+R145</f>
        <v>0</v>
      </c>
      <c r="C145" s="41" t="e">
        <f t="shared" ref="C145:C156" si="9">+B145/B$157</f>
        <v>#DIV/0!</v>
      </c>
      <c r="D145" s="11"/>
      <c r="E145" s="94" t="s">
        <v>0</v>
      </c>
      <c r="F145" s="309">
        <f>+'3-Monthly Input'!N35</f>
        <v>0</v>
      </c>
      <c r="G145" s="41" t="e">
        <f t="shared" ref="G145:G156" si="10">+F145/F$157</f>
        <v>#DIV/0!</v>
      </c>
      <c r="H145" s="55"/>
      <c r="I145" s="94" t="s">
        <v>0</v>
      </c>
      <c r="J145" s="310">
        <f>+'3-Monthly Input'!N53</f>
        <v>0</v>
      </c>
      <c r="K145" s="41" t="e">
        <f t="shared" ref="K145:K156" si="11">+J145/J$157</f>
        <v>#DIV/0!</v>
      </c>
      <c r="L145" s="11"/>
      <c r="M145" s="94" t="s">
        <v>0</v>
      </c>
      <c r="N145" s="310">
        <f>+'3-Monthly Input'!N71</f>
        <v>0</v>
      </c>
      <c r="O145" s="41" t="e">
        <f t="shared" ref="O145:O156" si="12">+N145/N$157</f>
        <v>#DIV/0!</v>
      </c>
      <c r="P145" s="11"/>
      <c r="Q145" s="94" t="s">
        <v>0</v>
      </c>
      <c r="R145" s="310">
        <f>+'3-Monthly Input'!N89</f>
        <v>0</v>
      </c>
      <c r="S145" s="41" t="e">
        <f t="shared" ref="S145:S156" si="13">+R145/R$157</f>
        <v>#DIV/0!</v>
      </c>
      <c r="T145" s="11"/>
      <c r="U145" s="11"/>
      <c r="V145" s="11"/>
      <c r="W145" s="11"/>
      <c r="X145" s="11"/>
      <c r="Y145" s="11"/>
    </row>
    <row r="146" spans="1:25" s="13" customFormat="1" x14ac:dyDescent="0.25">
      <c r="A146" s="94" t="s">
        <v>1</v>
      </c>
      <c r="B146" s="96">
        <f t="shared" si="8"/>
        <v>0</v>
      </c>
      <c r="C146" s="41" t="e">
        <f t="shared" si="9"/>
        <v>#DIV/0!</v>
      </c>
      <c r="D146" s="11"/>
      <c r="E146" s="94" t="s">
        <v>1</v>
      </c>
      <c r="F146" s="309">
        <f>+'3-Monthly Input'!N36</f>
        <v>0</v>
      </c>
      <c r="G146" s="41" t="e">
        <f t="shared" si="10"/>
        <v>#DIV/0!</v>
      </c>
      <c r="H146" s="55"/>
      <c r="I146" s="94" t="s">
        <v>1</v>
      </c>
      <c r="J146" s="310">
        <f>+'3-Monthly Input'!N54</f>
        <v>0</v>
      </c>
      <c r="K146" s="41" t="e">
        <f t="shared" si="11"/>
        <v>#DIV/0!</v>
      </c>
      <c r="L146" s="11"/>
      <c r="M146" s="94" t="s">
        <v>1</v>
      </c>
      <c r="N146" s="310">
        <f>+'3-Monthly Input'!N72</f>
        <v>0</v>
      </c>
      <c r="O146" s="41" t="e">
        <f t="shared" si="12"/>
        <v>#DIV/0!</v>
      </c>
      <c r="P146" s="11"/>
      <c r="Q146" s="94" t="s">
        <v>1</v>
      </c>
      <c r="R146" s="310">
        <f>+'3-Monthly Input'!N90</f>
        <v>0</v>
      </c>
      <c r="S146" s="41" t="e">
        <f t="shared" si="13"/>
        <v>#DIV/0!</v>
      </c>
      <c r="T146" s="11"/>
      <c r="U146" s="11"/>
      <c r="V146" s="11"/>
      <c r="W146" s="11"/>
      <c r="X146" s="11"/>
      <c r="Y146" s="11"/>
    </row>
    <row r="147" spans="1:25" s="13" customFormat="1" x14ac:dyDescent="0.25">
      <c r="A147" s="94" t="s">
        <v>2</v>
      </c>
      <c r="B147" s="96">
        <f t="shared" si="8"/>
        <v>0</v>
      </c>
      <c r="C147" s="41" t="e">
        <f t="shared" si="9"/>
        <v>#DIV/0!</v>
      </c>
      <c r="D147" s="11"/>
      <c r="E147" s="94" t="s">
        <v>2</v>
      </c>
      <c r="F147" s="309">
        <f>+'3-Monthly Input'!N37</f>
        <v>0</v>
      </c>
      <c r="G147" s="41" t="e">
        <f t="shared" si="10"/>
        <v>#DIV/0!</v>
      </c>
      <c r="H147" s="55"/>
      <c r="I147" s="94" t="s">
        <v>2</v>
      </c>
      <c r="J147" s="310">
        <f>+'3-Monthly Input'!N55</f>
        <v>0</v>
      </c>
      <c r="K147" s="41" t="e">
        <f t="shared" si="11"/>
        <v>#DIV/0!</v>
      </c>
      <c r="L147" s="11"/>
      <c r="M147" s="94" t="s">
        <v>2</v>
      </c>
      <c r="N147" s="310">
        <f>+'3-Monthly Input'!N73</f>
        <v>0</v>
      </c>
      <c r="O147" s="41" t="e">
        <f t="shared" si="12"/>
        <v>#DIV/0!</v>
      </c>
      <c r="P147" s="11"/>
      <c r="Q147" s="94" t="s">
        <v>2</v>
      </c>
      <c r="R147" s="310">
        <f>+'3-Monthly Input'!N91</f>
        <v>0</v>
      </c>
      <c r="S147" s="41" t="e">
        <f t="shared" si="13"/>
        <v>#DIV/0!</v>
      </c>
      <c r="T147" s="11"/>
      <c r="U147" s="11"/>
      <c r="V147" s="11"/>
      <c r="W147" s="11"/>
      <c r="X147" s="11"/>
      <c r="Y147" s="11"/>
    </row>
    <row r="148" spans="1:25" s="13" customFormat="1" x14ac:dyDescent="0.25">
      <c r="A148" s="94" t="s">
        <v>3</v>
      </c>
      <c r="B148" s="96">
        <f t="shared" si="8"/>
        <v>0</v>
      </c>
      <c r="C148" s="41" t="e">
        <f t="shared" si="9"/>
        <v>#DIV/0!</v>
      </c>
      <c r="D148" s="11"/>
      <c r="E148" s="94" t="s">
        <v>3</v>
      </c>
      <c r="F148" s="309">
        <f>+'3-Monthly Input'!N38</f>
        <v>0</v>
      </c>
      <c r="G148" s="41" t="e">
        <f t="shared" si="10"/>
        <v>#DIV/0!</v>
      </c>
      <c r="H148" s="55"/>
      <c r="I148" s="94" t="s">
        <v>3</v>
      </c>
      <c r="J148" s="310">
        <f>+'3-Monthly Input'!N56</f>
        <v>0</v>
      </c>
      <c r="K148" s="41" t="e">
        <f t="shared" si="11"/>
        <v>#DIV/0!</v>
      </c>
      <c r="L148" s="11"/>
      <c r="M148" s="94" t="s">
        <v>3</v>
      </c>
      <c r="N148" s="310">
        <f>+'3-Monthly Input'!N74</f>
        <v>0</v>
      </c>
      <c r="O148" s="41" t="e">
        <f t="shared" si="12"/>
        <v>#DIV/0!</v>
      </c>
      <c r="P148" s="11"/>
      <c r="Q148" s="94" t="s">
        <v>3</v>
      </c>
      <c r="R148" s="310">
        <f>+'3-Monthly Input'!N92</f>
        <v>0</v>
      </c>
      <c r="S148" s="41" t="e">
        <f t="shared" si="13"/>
        <v>#DIV/0!</v>
      </c>
      <c r="T148" s="11"/>
      <c r="U148" s="11"/>
      <c r="V148" s="11"/>
      <c r="W148" s="11"/>
      <c r="X148" s="11"/>
      <c r="Y148" s="11"/>
    </row>
    <row r="149" spans="1:25" s="13" customFormat="1" x14ac:dyDescent="0.25">
      <c r="A149" s="94" t="s">
        <v>4</v>
      </c>
      <c r="B149" s="96">
        <f t="shared" si="8"/>
        <v>0</v>
      </c>
      <c r="C149" s="41" t="e">
        <f t="shared" si="9"/>
        <v>#DIV/0!</v>
      </c>
      <c r="D149" s="11"/>
      <c r="E149" s="94" t="s">
        <v>4</v>
      </c>
      <c r="F149" s="309">
        <f>+'3-Monthly Input'!N39</f>
        <v>0</v>
      </c>
      <c r="G149" s="41" t="e">
        <f t="shared" si="10"/>
        <v>#DIV/0!</v>
      </c>
      <c r="H149" s="55"/>
      <c r="I149" s="94" t="s">
        <v>4</v>
      </c>
      <c r="J149" s="310">
        <f>+'3-Monthly Input'!N57</f>
        <v>0</v>
      </c>
      <c r="K149" s="41" t="e">
        <f t="shared" si="11"/>
        <v>#DIV/0!</v>
      </c>
      <c r="L149" s="11"/>
      <c r="M149" s="94" t="s">
        <v>4</v>
      </c>
      <c r="N149" s="310">
        <f>+'3-Monthly Input'!N75</f>
        <v>0</v>
      </c>
      <c r="O149" s="41" t="e">
        <f t="shared" si="12"/>
        <v>#DIV/0!</v>
      </c>
      <c r="P149" s="11"/>
      <c r="Q149" s="94" t="s">
        <v>4</v>
      </c>
      <c r="R149" s="310">
        <f>+'3-Monthly Input'!N93</f>
        <v>0</v>
      </c>
      <c r="S149" s="41" t="e">
        <f t="shared" si="13"/>
        <v>#DIV/0!</v>
      </c>
      <c r="T149" s="11"/>
      <c r="U149" s="11"/>
      <c r="V149" s="11"/>
      <c r="W149" s="11"/>
      <c r="X149" s="11"/>
      <c r="Y149" s="11"/>
    </row>
    <row r="150" spans="1:25" s="13" customFormat="1" x14ac:dyDescent="0.25">
      <c r="A150" s="94" t="s">
        <v>5</v>
      </c>
      <c r="B150" s="96">
        <f t="shared" si="8"/>
        <v>0</v>
      </c>
      <c r="C150" s="41" t="e">
        <f t="shared" si="9"/>
        <v>#DIV/0!</v>
      </c>
      <c r="D150" s="11"/>
      <c r="E150" s="94" t="s">
        <v>5</v>
      </c>
      <c r="F150" s="309">
        <f>+'3-Monthly Input'!N40</f>
        <v>0</v>
      </c>
      <c r="G150" s="41" t="e">
        <f t="shared" si="10"/>
        <v>#DIV/0!</v>
      </c>
      <c r="H150" s="55"/>
      <c r="I150" s="94" t="s">
        <v>5</v>
      </c>
      <c r="J150" s="310">
        <f>+'3-Monthly Input'!N58</f>
        <v>0</v>
      </c>
      <c r="K150" s="41" t="e">
        <f t="shared" si="11"/>
        <v>#DIV/0!</v>
      </c>
      <c r="L150" s="11"/>
      <c r="M150" s="94" t="s">
        <v>5</v>
      </c>
      <c r="N150" s="310">
        <f>+'3-Monthly Input'!N76</f>
        <v>0</v>
      </c>
      <c r="O150" s="41" t="e">
        <f t="shared" si="12"/>
        <v>#DIV/0!</v>
      </c>
      <c r="P150" s="11"/>
      <c r="Q150" s="94" t="s">
        <v>5</v>
      </c>
      <c r="R150" s="310">
        <f>+'3-Monthly Input'!N94</f>
        <v>0</v>
      </c>
      <c r="S150" s="41" t="e">
        <f t="shared" si="13"/>
        <v>#DIV/0!</v>
      </c>
      <c r="T150" s="11"/>
      <c r="U150" s="11"/>
      <c r="V150" s="11"/>
      <c r="W150" s="11"/>
      <c r="X150" s="11"/>
      <c r="Y150" s="11"/>
    </row>
    <row r="151" spans="1:25" s="13" customFormat="1" x14ac:dyDescent="0.25">
      <c r="A151" s="94" t="s">
        <v>6</v>
      </c>
      <c r="B151" s="96">
        <f t="shared" si="8"/>
        <v>0</v>
      </c>
      <c r="C151" s="41" t="e">
        <f t="shared" si="9"/>
        <v>#DIV/0!</v>
      </c>
      <c r="D151" s="11"/>
      <c r="E151" s="94" t="s">
        <v>6</v>
      </c>
      <c r="F151" s="309">
        <f>+'3-Monthly Input'!N41</f>
        <v>0</v>
      </c>
      <c r="G151" s="41" t="e">
        <f t="shared" si="10"/>
        <v>#DIV/0!</v>
      </c>
      <c r="H151" s="55"/>
      <c r="I151" s="94" t="s">
        <v>6</v>
      </c>
      <c r="J151" s="310">
        <f>+'3-Monthly Input'!N59</f>
        <v>0</v>
      </c>
      <c r="K151" s="41" t="e">
        <f t="shared" si="11"/>
        <v>#DIV/0!</v>
      </c>
      <c r="L151" s="11"/>
      <c r="M151" s="94" t="s">
        <v>6</v>
      </c>
      <c r="N151" s="310">
        <f>+'3-Monthly Input'!N77</f>
        <v>0</v>
      </c>
      <c r="O151" s="41" t="e">
        <f t="shared" si="12"/>
        <v>#DIV/0!</v>
      </c>
      <c r="P151" s="11"/>
      <c r="Q151" s="94" t="s">
        <v>6</v>
      </c>
      <c r="R151" s="310">
        <f>+'3-Monthly Input'!N95</f>
        <v>0</v>
      </c>
      <c r="S151" s="41" t="e">
        <f t="shared" si="13"/>
        <v>#DIV/0!</v>
      </c>
      <c r="T151" s="11"/>
      <c r="U151" s="11"/>
      <c r="V151" s="11"/>
      <c r="W151" s="11"/>
      <c r="X151" s="11"/>
      <c r="Y151" s="11"/>
    </row>
    <row r="152" spans="1:25" s="13" customFormat="1" x14ac:dyDescent="0.25">
      <c r="A152" s="94" t="s">
        <v>7</v>
      </c>
      <c r="B152" s="96">
        <f t="shared" si="8"/>
        <v>0</v>
      </c>
      <c r="C152" s="41" t="e">
        <f t="shared" si="9"/>
        <v>#DIV/0!</v>
      </c>
      <c r="D152" s="11"/>
      <c r="E152" s="94" t="s">
        <v>7</v>
      </c>
      <c r="F152" s="309">
        <f>+'3-Monthly Input'!N42</f>
        <v>0</v>
      </c>
      <c r="G152" s="41" t="e">
        <f t="shared" si="10"/>
        <v>#DIV/0!</v>
      </c>
      <c r="H152" s="55"/>
      <c r="I152" s="94" t="s">
        <v>7</v>
      </c>
      <c r="J152" s="310">
        <f>+'3-Monthly Input'!N60</f>
        <v>0</v>
      </c>
      <c r="K152" s="41" t="e">
        <f t="shared" si="11"/>
        <v>#DIV/0!</v>
      </c>
      <c r="L152" s="11"/>
      <c r="M152" s="94" t="s">
        <v>7</v>
      </c>
      <c r="N152" s="310">
        <f>+'3-Monthly Input'!N78</f>
        <v>0</v>
      </c>
      <c r="O152" s="41" t="e">
        <f t="shared" si="12"/>
        <v>#DIV/0!</v>
      </c>
      <c r="P152" s="11"/>
      <c r="Q152" s="94" t="s">
        <v>7</v>
      </c>
      <c r="R152" s="310">
        <f>+'3-Monthly Input'!N96</f>
        <v>0</v>
      </c>
      <c r="S152" s="41" t="e">
        <f t="shared" si="13"/>
        <v>#DIV/0!</v>
      </c>
      <c r="T152" s="11"/>
      <c r="U152" s="11"/>
      <c r="V152" s="11"/>
      <c r="W152" s="11"/>
      <c r="X152" s="11"/>
      <c r="Y152" s="11"/>
    </row>
    <row r="153" spans="1:25" s="13" customFormat="1" x14ac:dyDescent="0.25">
      <c r="A153" s="94" t="s">
        <v>8</v>
      </c>
      <c r="B153" s="96">
        <f t="shared" si="8"/>
        <v>0</v>
      </c>
      <c r="C153" s="41" t="e">
        <f t="shared" si="9"/>
        <v>#DIV/0!</v>
      </c>
      <c r="D153" s="11"/>
      <c r="E153" s="94" t="s">
        <v>8</v>
      </c>
      <c r="F153" s="309">
        <f>+'3-Monthly Input'!N43</f>
        <v>0</v>
      </c>
      <c r="G153" s="41" t="e">
        <f t="shared" si="10"/>
        <v>#DIV/0!</v>
      </c>
      <c r="H153" s="55"/>
      <c r="I153" s="94" t="s">
        <v>8</v>
      </c>
      <c r="J153" s="310">
        <f>+'3-Monthly Input'!N61</f>
        <v>0</v>
      </c>
      <c r="K153" s="41" t="e">
        <f t="shared" si="11"/>
        <v>#DIV/0!</v>
      </c>
      <c r="L153" s="11"/>
      <c r="M153" s="94" t="s">
        <v>8</v>
      </c>
      <c r="N153" s="310">
        <f>+'3-Monthly Input'!N79</f>
        <v>0</v>
      </c>
      <c r="O153" s="41" t="e">
        <f t="shared" si="12"/>
        <v>#DIV/0!</v>
      </c>
      <c r="P153" s="11"/>
      <c r="Q153" s="94" t="s">
        <v>8</v>
      </c>
      <c r="R153" s="310">
        <f>+'3-Monthly Input'!N97</f>
        <v>0</v>
      </c>
      <c r="S153" s="41" t="e">
        <f t="shared" si="13"/>
        <v>#DIV/0!</v>
      </c>
      <c r="T153" s="11"/>
      <c r="U153" s="11"/>
      <c r="V153" s="11"/>
      <c r="W153" s="11"/>
      <c r="X153" s="11"/>
      <c r="Y153" s="11"/>
    </row>
    <row r="154" spans="1:25" s="13" customFormat="1" x14ac:dyDescent="0.25">
      <c r="A154" s="94" t="s">
        <v>9</v>
      </c>
      <c r="B154" s="96">
        <f t="shared" si="8"/>
        <v>0</v>
      </c>
      <c r="C154" s="41" t="e">
        <f t="shared" si="9"/>
        <v>#DIV/0!</v>
      </c>
      <c r="D154" s="11"/>
      <c r="E154" s="94" t="s">
        <v>9</v>
      </c>
      <c r="F154" s="309">
        <f>+'3-Monthly Input'!N44</f>
        <v>0</v>
      </c>
      <c r="G154" s="41" t="e">
        <f t="shared" si="10"/>
        <v>#DIV/0!</v>
      </c>
      <c r="H154" s="55"/>
      <c r="I154" s="94" t="s">
        <v>9</v>
      </c>
      <c r="J154" s="310">
        <f>+'3-Monthly Input'!N62</f>
        <v>0</v>
      </c>
      <c r="K154" s="41" t="e">
        <f t="shared" si="11"/>
        <v>#DIV/0!</v>
      </c>
      <c r="L154" s="11"/>
      <c r="M154" s="94" t="s">
        <v>9</v>
      </c>
      <c r="N154" s="310">
        <f>+'3-Monthly Input'!N80</f>
        <v>0</v>
      </c>
      <c r="O154" s="41" t="e">
        <f t="shared" si="12"/>
        <v>#DIV/0!</v>
      </c>
      <c r="P154" s="11"/>
      <c r="Q154" s="94" t="s">
        <v>9</v>
      </c>
      <c r="R154" s="310">
        <f>+'3-Monthly Input'!N98</f>
        <v>0</v>
      </c>
      <c r="S154" s="41" t="e">
        <f t="shared" si="13"/>
        <v>#DIV/0!</v>
      </c>
      <c r="T154" s="11"/>
      <c r="U154" s="11"/>
      <c r="V154" s="11"/>
      <c r="W154" s="11"/>
      <c r="X154" s="11"/>
      <c r="Y154" s="11"/>
    </row>
    <row r="155" spans="1:25" s="13" customFormat="1" x14ac:dyDescent="0.25">
      <c r="A155" s="94" t="s">
        <v>10</v>
      </c>
      <c r="B155" s="96">
        <f t="shared" si="8"/>
        <v>0</v>
      </c>
      <c r="C155" s="41" t="e">
        <f t="shared" si="9"/>
        <v>#DIV/0!</v>
      </c>
      <c r="D155" s="11"/>
      <c r="E155" s="94" t="s">
        <v>10</v>
      </c>
      <c r="F155" s="309">
        <f>+'3-Monthly Input'!N45</f>
        <v>0</v>
      </c>
      <c r="G155" s="41" t="e">
        <f t="shared" si="10"/>
        <v>#DIV/0!</v>
      </c>
      <c r="H155" s="55"/>
      <c r="I155" s="94" t="s">
        <v>10</v>
      </c>
      <c r="J155" s="310">
        <f>+'3-Monthly Input'!N63</f>
        <v>0</v>
      </c>
      <c r="K155" s="41" t="e">
        <f t="shared" si="11"/>
        <v>#DIV/0!</v>
      </c>
      <c r="L155" s="11"/>
      <c r="M155" s="94" t="s">
        <v>10</v>
      </c>
      <c r="N155" s="310">
        <f>+'3-Monthly Input'!N81</f>
        <v>0</v>
      </c>
      <c r="O155" s="41" t="e">
        <f t="shared" si="12"/>
        <v>#DIV/0!</v>
      </c>
      <c r="P155" s="11"/>
      <c r="Q155" s="94" t="s">
        <v>10</v>
      </c>
      <c r="R155" s="310">
        <f>+'3-Monthly Input'!N99</f>
        <v>0</v>
      </c>
      <c r="S155" s="41" t="e">
        <f t="shared" si="13"/>
        <v>#DIV/0!</v>
      </c>
      <c r="T155" s="11"/>
      <c r="U155" s="11"/>
      <c r="V155" s="11"/>
      <c r="W155" s="11"/>
      <c r="X155" s="11"/>
      <c r="Y155" s="11"/>
    </row>
    <row r="156" spans="1:25" s="13" customFormat="1" x14ac:dyDescent="0.25">
      <c r="A156" s="94" t="s">
        <v>11</v>
      </c>
      <c r="B156" s="96">
        <f t="shared" si="8"/>
        <v>0</v>
      </c>
      <c r="C156" s="41" t="e">
        <f t="shared" si="9"/>
        <v>#DIV/0!</v>
      </c>
      <c r="D156" s="11"/>
      <c r="E156" s="94" t="s">
        <v>11</v>
      </c>
      <c r="F156" s="309">
        <f>+'3-Monthly Input'!N46</f>
        <v>0</v>
      </c>
      <c r="G156" s="41" t="e">
        <f t="shared" si="10"/>
        <v>#DIV/0!</v>
      </c>
      <c r="H156" s="55"/>
      <c r="I156" s="94" t="s">
        <v>11</v>
      </c>
      <c r="J156" s="310">
        <f>+'3-Monthly Input'!N64</f>
        <v>0</v>
      </c>
      <c r="K156" s="41" t="e">
        <f t="shared" si="11"/>
        <v>#DIV/0!</v>
      </c>
      <c r="L156" s="11"/>
      <c r="M156" s="94" t="s">
        <v>11</v>
      </c>
      <c r="N156" s="310">
        <f>+'3-Monthly Input'!N82</f>
        <v>0</v>
      </c>
      <c r="O156" s="41" t="e">
        <f t="shared" si="12"/>
        <v>#DIV/0!</v>
      </c>
      <c r="P156" s="11"/>
      <c r="Q156" s="94" t="s">
        <v>11</v>
      </c>
      <c r="R156" s="310">
        <f>+'3-Monthly Input'!N100</f>
        <v>0</v>
      </c>
      <c r="S156" s="41" t="e">
        <f t="shared" si="13"/>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14">+C165+F146</f>
        <v>0</v>
      </c>
      <c r="D166" s="96">
        <f t="shared" ref="D166:D176" si="15">+D165+J146</f>
        <v>0</v>
      </c>
      <c r="E166" s="96">
        <f t="shared" ref="E166:E176" si="16">+E165+N146</f>
        <v>0</v>
      </c>
      <c r="F166" s="96">
        <f t="shared" ref="F166:F176" si="17">+F165+R146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14"/>
        <v>0</v>
      </c>
      <c r="D167" s="96">
        <f t="shared" si="15"/>
        <v>0</v>
      </c>
      <c r="E167" s="96">
        <f t="shared" si="16"/>
        <v>0</v>
      </c>
      <c r="F167" s="96">
        <f t="shared" si="17"/>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14"/>
        <v>0</v>
      </c>
      <c r="D168" s="96">
        <f t="shared" si="15"/>
        <v>0</v>
      </c>
      <c r="E168" s="96">
        <f t="shared" si="16"/>
        <v>0</v>
      </c>
      <c r="F168" s="96">
        <f t="shared" si="17"/>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14"/>
        <v>0</v>
      </c>
      <c r="D169" s="96">
        <f t="shared" si="15"/>
        <v>0</v>
      </c>
      <c r="E169" s="96">
        <f t="shared" si="16"/>
        <v>0</v>
      </c>
      <c r="F169" s="96">
        <f t="shared" si="17"/>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14"/>
        <v>0</v>
      </c>
      <c r="D170" s="96">
        <f t="shared" si="15"/>
        <v>0</v>
      </c>
      <c r="E170" s="96">
        <f t="shared" si="16"/>
        <v>0</v>
      </c>
      <c r="F170" s="96">
        <f t="shared" si="17"/>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14"/>
        <v>0</v>
      </c>
      <c r="D171" s="96">
        <f t="shared" si="15"/>
        <v>0</v>
      </c>
      <c r="E171" s="96">
        <f t="shared" si="16"/>
        <v>0</v>
      </c>
      <c r="F171" s="96">
        <f t="shared" si="17"/>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14"/>
        <v>0</v>
      </c>
      <c r="D172" s="96">
        <f t="shared" si="15"/>
        <v>0</v>
      </c>
      <c r="E172" s="96">
        <f t="shared" si="16"/>
        <v>0</v>
      </c>
      <c r="F172" s="96">
        <f t="shared" si="17"/>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14"/>
        <v>0</v>
      </c>
      <c r="D173" s="96">
        <f t="shared" si="15"/>
        <v>0</v>
      </c>
      <c r="E173" s="96">
        <f t="shared" si="16"/>
        <v>0</v>
      </c>
      <c r="F173" s="96">
        <f t="shared" si="17"/>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14"/>
        <v>0</v>
      </c>
      <c r="D174" s="96">
        <f t="shared" si="15"/>
        <v>0</v>
      </c>
      <c r="E174" s="96">
        <f t="shared" si="16"/>
        <v>0</v>
      </c>
      <c r="F174" s="96">
        <f t="shared" si="17"/>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14"/>
        <v>0</v>
      </c>
      <c r="D175" s="96">
        <f t="shared" si="15"/>
        <v>0</v>
      </c>
      <c r="E175" s="96">
        <f t="shared" si="16"/>
        <v>0</v>
      </c>
      <c r="F175" s="96">
        <f t="shared" si="17"/>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14"/>
        <v>0</v>
      </c>
      <c r="D176" s="96">
        <f t="shared" si="15"/>
        <v>0</v>
      </c>
      <c r="E176" s="96">
        <f t="shared" si="16"/>
        <v>0</v>
      </c>
      <c r="F176" s="96">
        <f t="shared" si="17"/>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vI0V5rgUhRtAyRTP1nLIN3NnSVV8tFZ2C6q05pMvm1ThdDh3Vd3PhtcG8knjErV/VIcIb3gqEWNLAhJ8iVZcwA==" saltValue="le2B5HtbS+L5NCo9WdYIUw==" spinCount="100000" sheet="1" objects="1" scenarios="1" selectLockedCells="1"/>
  <mergeCells count="26">
    <mergeCell ref="A11:B11"/>
    <mergeCell ref="C11:F11"/>
    <mergeCell ref="G11:H11"/>
    <mergeCell ref="I11:J11"/>
    <mergeCell ref="K11:L11"/>
    <mergeCell ref="A4:J4"/>
    <mergeCell ref="A7:B7"/>
    <mergeCell ref="C7:G7"/>
    <mergeCell ref="G9:H9"/>
    <mergeCell ref="I9:J9"/>
    <mergeCell ref="W123:X123"/>
    <mergeCell ref="W131:X134"/>
    <mergeCell ref="M94:Q95"/>
    <mergeCell ref="M115:Q116"/>
    <mergeCell ref="M15:O15"/>
    <mergeCell ref="N75:O75"/>
    <mergeCell ref="P75:Q75"/>
    <mergeCell ref="P76:Q76"/>
    <mergeCell ref="B123:C123"/>
    <mergeCell ref="S123:S124"/>
    <mergeCell ref="E123:J123"/>
    <mergeCell ref="L123:Q123"/>
    <mergeCell ref="P14:Q14"/>
    <mergeCell ref="P15:Q15"/>
    <mergeCell ref="A75:F76"/>
    <mergeCell ref="N14:O14"/>
  </mergeCells>
  <printOptions horizontalCentered="1"/>
  <pageMargins left="0.15" right="0.15" top="0.4" bottom="0.4" header="0.3" footer="0.3"/>
  <pageSetup scale="46" orientation="portrait" r:id="rId1"/>
  <headerFooter>
    <oddFooter>&amp;L&amp;F; &amp;A&amp;R&amp;12Printed &amp;D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pageSetUpPr fitToPage="1"/>
  </sheetPr>
  <dimension ref="A1:Y177"/>
  <sheetViews>
    <sheetView zoomScale="75" zoomScaleNormal="75" workbookViewId="0">
      <selection activeCell="A4" sqref="A4:J4"/>
    </sheetView>
  </sheetViews>
  <sheetFormatPr defaultColWidth="11.5703125" defaultRowHeight="15" x14ac:dyDescent="0.25"/>
  <cols>
    <col min="1" max="1" width="11.5703125" style="5"/>
    <col min="2" max="2" width="14.28515625" style="29" customWidth="1"/>
    <col min="3" max="4" width="13.140625" style="5" customWidth="1"/>
    <col min="5" max="5" width="13.140625" style="46" customWidth="1"/>
    <col min="6" max="13" width="13.140625" style="5" customWidth="1"/>
    <col min="14" max="14" width="13.140625" style="29" customWidth="1"/>
    <col min="15" max="17" width="13.140625" style="5" customWidth="1"/>
    <col min="18" max="18" width="13.140625" style="29" customWidth="1"/>
    <col min="19" max="19" width="11.5703125" style="5" customWidth="1"/>
    <col min="20" max="21" width="12.7109375" style="5" customWidth="1"/>
    <col min="22" max="22" width="11.5703125" style="29"/>
    <col min="23" max="16384" width="11.5703125" style="5"/>
  </cols>
  <sheetData>
    <row r="1" spans="1:25" ht="28.5" x14ac:dyDescent="0.45">
      <c r="A1" s="1" t="s">
        <v>279</v>
      </c>
      <c r="B1" s="2"/>
      <c r="C1" s="3"/>
      <c r="D1" s="3"/>
      <c r="E1" s="4"/>
      <c r="F1" s="3"/>
      <c r="G1" s="3"/>
      <c r="H1" s="3"/>
      <c r="I1" s="3"/>
      <c r="J1" s="3"/>
      <c r="K1" s="3"/>
      <c r="L1" s="3"/>
      <c r="M1" s="3"/>
      <c r="N1" s="2"/>
      <c r="O1" s="3"/>
      <c r="P1" s="3"/>
      <c r="Q1" s="3"/>
      <c r="R1" s="2"/>
      <c r="S1" s="3"/>
      <c r="T1" s="3"/>
      <c r="U1" s="3"/>
      <c r="V1" s="2"/>
      <c r="W1" s="3"/>
      <c r="X1" s="3"/>
      <c r="Y1" s="3"/>
    </row>
    <row r="2" spans="1:25" s="185" customFormat="1" ht="18.75" x14ac:dyDescent="0.25">
      <c r="A2" s="182" t="s">
        <v>147</v>
      </c>
      <c r="B2" s="183"/>
      <c r="C2" s="182" t="str">
        <f>+C11</f>
        <v>Not Used</v>
      </c>
      <c r="D2" s="182"/>
      <c r="E2" s="184"/>
      <c r="F2" s="182"/>
      <c r="G2" s="182"/>
      <c r="H2" s="182"/>
      <c r="I2" s="182"/>
      <c r="J2" s="182"/>
      <c r="K2" s="182"/>
      <c r="L2" s="182"/>
      <c r="M2" s="182"/>
      <c r="N2" s="183"/>
      <c r="O2" s="182"/>
      <c r="P2" s="182"/>
      <c r="Q2" s="182"/>
      <c r="R2" s="183"/>
      <c r="S2" s="182"/>
      <c r="T2" s="182"/>
      <c r="U2" s="182"/>
      <c r="V2" s="183"/>
      <c r="W2" s="182"/>
      <c r="X2" s="182"/>
      <c r="Y2" s="182"/>
    </row>
    <row r="3" spans="1:25" ht="15.75" customHeight="1" x14ac:dyDescent="0.25">
      <c r="A3" s="3"/>
      <c r="B3" s="2"/>
      <c r="C3" s="3"/>
      <c r="D3" s="3"/>
      <c r="E3" s="4"/>
      <c r="F3" s="3"/>
      <c r="G3" s="3"/>
      <c r="H3" s="3"/>
      <c r="I3" s="3"/>
      <c r="J3" s="3"/>
      <c r="K3" s="3"/>
      <c r="L3" s="3"/>
      <c r="M3" s="3"/>
      <c r="N3" s="2"/>
      <c r="O3" s="3"/>
      <c r="P3" s="3"/>
      <c r="Q3" s="3"/>
      <c r="R3" s="2"/>
      <c r="S3" s="3"/>
      <c r="T3" s="3"/>
      <c r="U3" s="3"/>
      <c r="V3" s="2"/>
      <c r="W3" s="3"/>
      <c r="X3" s="3"/>
      <c r="Y3" s="3"/>
    </row>
    <row r="4" spans="1:25" ht="145.5" customHeight="1" x14ac:dyDescent="0.25">
      <c r="A4" s="592" t="s">
        <v>307</v>
      </c>
      <c r="B4" s="593"/>
      <c r="C4" s="593"/>
      <c r="D4" s="593"/>
      <c r="E4" s="593"/>
      <c r="F4" s="593"/>
      <c r="G4" s="593"/>
      <c r="H4" s="593"/>
      <c r="I4" s="593"/>
      <c r="J4" s="594"/>
      <c r="K4" s="14"/>
      <c r="L4" s="14"/>
      <c r="M4" s="14"/>
      <c r="N4" s="2"/>
      <c r="O4" s="3"/>
      <c r="P4" s="3"/>
      <c r="Q4" s="3"/>
      <c r="R4" s="2"/>
      <c r="S4" s="3"/>
      <c r="T4" s="3"/>
      <c r="U4" s="3"/>
      <c r="V4" s="2"/>
      <c r="W4" s="3"/>
      <c r="X4" s="3"/>
      <c r="Y4" s="3"/>
    </row>
    <row r="5" spans="1:25" x14ac:dyDescent="0.25">
      <c r="A5" s="3"/>
      <c r="B5" s="2"/>
      <c r="C5" s="3"/>
      <c r="D5" s="3"/>
      <c r="E5" s="4"/>
      <c r="F5" s="3"/>
      <c r="G5" s="3"/>
      <c r="H5" s="3"/>
      <c r="I5" s="3"/>
      <c r="J5" s="3"/>
      <c r="K5" s="3"/>
      <c r="L5" s="3"/>
      <c r="M5" s="3"/>
      <c r="N5" s="2"/>
      <c r="O5" s="3"/>
      <c r="P5" s="3"/>
      <c r="Q5" s="3"/>
      <c r="R5" s="2"/>
      <c r="S5" s="3"/>
      <c r="T5" s="3"/>
      <c r="U5" s="3"/>
      <c r="V5" s="2"/>
      <c r="W5" s="3"/>
      <c r="X5" s="3"/>
      <c r="Y5" s="3"/>
    </row>
    <row r="6" spans="1:25" x14ac:dyDescent="0.25">
      <c r="A6" s="3"/>
      <c r="B6" s="2"/>
      <c r="C6" s="3"/>
      <c r="D6" s="3"/>
      <c r="E6" s="4"/>
      <c r="F6" s="3"/>
      <c r="G6" s="3"/>
      <c r="H6" s="3"/>
      <c r="I6" s="3"/>
      <c r="J6" s="3"/>
      <c r="K6" s="3"/>
      <c r="L6" s="3"/>
      <c r="M6" s="3"/>
      <c r="N6" s="2"/>
      <c r="O6" s="3"/>
      <c r="P6" s="3"/>
      <c r="Q6" s="3"/>
      <c r="R6" s="2"/>
      <c r="S6" s="3"/>
      <c r="T6" s="3"/>
      <c r="U6" s="3"/>
      <c r="V6" s="2"/>
      <c r="W6" s="3"/>
      <c r="X6" s="3"/>
      <c r="Y6" s="3"/>
    </row>
    <row r="7" spans="1:25" ht="30" customHeight="1" x14ac:dyDescent="0.25">
      <c r="A7" s="626" t="s">
        <v>25</v>
      </c>
      <c r="B7" s="639"/>
      <c r="C7" s="628">
        <f>+'1-Budget Input'!C14:G14</f>
        <v>0</v>
      </c>
      <c r="D7" s="629"/>
      <c r="E7" s="629"/>
      <c r="F7" s="629"/>
      <c r="G7" s="630"/>
      <c r="H7" s="26"/>
      <c r="I7" s="3"/>
      <c r="J7" s="3"/>
      <c r="K7" s="3"/>
      <c r="L7" s="3"/>
      <c r="M7" s="3"/>
      <c r="N7" s="2"/>
      <c r="O7" s="3"/>
      <c r="P7" s="3"/>
      <c r="Q7" s="3"/>
      <c r="R7" s="2"/>
      <c r="S7" s="3"/>
      <c r="T7" s="3"/>
      <c r="U7" s="3"/>
      <c r="V7" s="2"/>
      <c r="W7" s="3"/>
      <c r="X7" s="3"/>
      <c r="Y7" s="3"/>
    </row>
    <row r="8" spans="1:25" ht="16.5" customHeight="1" x14ac:dyDescent="0.3">
      <c r="A8" s="15"/>
      <c r="B8" s="2"/>
      <c r="C8" s="3"/>
      <c r="D8" s="3"/>
      <c r="E8" s="4"/>
      <c r="F8" s="3"/>
      <c r="G8" s="3"/>
      <c r="H8" s="3"/>
      <c r="I8" s="3"/>
      <c r="J8" s="3"/>
      <c r="K8" s="3"/>
      <c r="L8" s="3"/>
      <c r="M8" s="3"/>
      <c r="N8" s="2"/>
      <c r="O8" s="3"/>
      <c r="P8" s="3"/>
      <c r="Q8" s="3"/>
      <c r="R8" s="2"/>
      <c r="S8" s="3"/>
      <c r="T8" s="3"/>
      <c r="U8" s="3"/>
      <c r="V8" s="2"/>
      <c r="W8" s="3"/>
      <c r="X8" s="3"/>
      <c r="Y8" s="3"/>
    </row>
    <row r="9" spans="1:25" ht="30" customHeight="1" x14ac:dyDescent="0.25">
      <c r="A9" s="3"/>
      <c r="B9" s="196" t="s">
        <v>23</v>
      </c>
      <c r="C9" s="27">
        <f>+'1-Budget Input'!C16</f>
        <v>0</v>
      </c>
      <c r="D9" s="26"/>
      <c r="E9" s="4"/>
      <c r="F9" s="3"/>
      <c r="G9" s="626" t="s">
        <v>24</v>
      </c>
      <c r="H9" s="627"/>
      <c r="I9" s="730">
        <f>+'1-Budget Input'!L27</f>
        <v>0</v>
      </c>
      <c r="J9" s="731"/>
      <c r="K9" s="3"/>
      <c r="L9" s="3"/>
      <c r="M9" s="3"/>
      <c r="N9" s="2"/>
      <c r="O9" s="3"/>
      <c r="P9" s="3"/>
      <c r="Q9" s="3"/>
      <c r="R9" s="2"/>
      <c r="S9" s="3"/>
      <c r="T9" s="3"/>
      <c r="U9" s="3"/>
      <c r="V9" s="2"/>
      <c r="W9" s="3"/>
      <c r="X9" s="3"/>
      <c r="Y9" s="3"/>
    </row>
    <row r="10" spans="1:25" ht="16.5" customHeight="1" x14ac:dyDescent="0.25">
      <c r="A10" s="3"/>
      <c r="B10" s="2"/>
      <c r="C10" s="3"/>
      <c r="D10" s="3"/>
      <c r="E10" s="4"/>
      <c r="F10" s="3"/>
      <c r="G10" s="3"/>
      <c r="H10" s="3"/>
      <c r="I10" s="187"/>
      <c r="J10" s="187"/>
      <c r="K10" s="3"/>
      <c r="L10" s="3"/>
      <c r="M10" s="3"/>
      <c r="N10" s="2"/>
      <c r="O10" s="3"/>
      <c r="P10" s="3"/>
      <c r="Q10" s="3"/>
      <c r="R10" s="2"/>
      <c r="S10" s="3"/>
      <c r="T10" s="3"/>
      <c r="U10" s="3"/>
      <c r="V10" s="2"/>
      <c r="W10" s="3"/>
      <c r="X10" s="3"/>
      <c r="Y10" s="3"/>
    </row>
    <row r="11" spans="1:25" ht="30" customHeight="1" x14ac:dyDescent="0.25">
      <c r="A11" s="626" t="s">
        <v>276</v>
      </c>
      <c r="B11" s="639"/>
      <c r="C11" s="716" t="str">
        <f>IF('1-Budget Input'!C66:F66=0,"Not Used",'1-Budget Input'!C66:F66)</f>
        <v>Not Used</v>
      </c>
      <c r="D11" s="717"/>
      <c r="E11" s="717"/>
      <c r="F11" s="718"/>
      <c r="G11" s="626" t="s">
        <v>230</v>
      </c>
      <c r="H11" s="627"/>
      <c r="I11" s="719" t="str">
        <f>IF('1-Budget Input'!H66=0,"N/A",'1-Budget Input'!H66)</f>
        <v>N/A</v>
      </c>
      <c r="J11" s="720"/>
      <c r="K11" s="626" t="s">
        <v>253</v>
      </c>
      <c r="L11" s="627"/>
      <c r="M11" s="28" t="str">
        <f>IF('1-Budget Input'!J66=0,"N/A",'1-Budget Input'!J66)</f>
        <v/>
      </c>
      <c r="N11" s="3"/>
      <c r="O11" s="3"/>
      <c r="P11" s="3"/>
      <c r="Q11" s="2"/>
      <c r="R11" s="3"/>
      <c r="S11" s="3"/>
      <c r="T11" s="3"/>
      <c r="U11" s="2"/>
      <c r="V11" s="3"/>
      <c r="W11" s="3"/>
      <c r="X11" s="3"/>
      <c r="Y11" s="3"/>
    </row>
    <row r="12" spans="1:25" x14ac:dyDescent="0.25">
      <c r="A12" s="63"/>
      <c r="B12" s="65"/>
      <c r="C12" s="22"/>
      <c r="D12" s="22"/>
      <c r="E12" s="22"/>
      <c r="F12" s="22"/>
      <c r="G12" s="22"/>
      <c r="H12" s="22"/>
      <c r="I12" s="63"/>
      <c r="J12" s="65"/>
      <c r="K12" s="64"/>
      <c r="L12" s="43"/>
      <c r="M12" s="63"/>
      <c r="N12" s="65"/>
      <c r="O12" s="64"/>
      <c r="P12" s="43"/>
      <c r="Q12" s="63"/>
      <c r="R12" s="65"/>
      <c r="S12" s="64"/>
      <c r="T12" s="3"/>
      <c r="U12" s="63"/>
      <c r="V12" s="65"/>
      <c r="W12" s="3"/>
      <c r="X12" s="3"/>
      <c r="Y12" s="3"/>
    </row>
    <row r="13" spans="1:25" ht="15.75" thickBot="1" x14ac:dyDescent="0.3">
      <c r="A13" s="3"/>
      <c r="B13" s="2"/>
      <c r="C13" s="3"/>
      <c r="D13" s="3"/>
      <c r="E13" s="4"/>
      <c r="F13" s="43"/>
      <c r="G13" s="43"/>
      <c r="H13" s="43"/>
      <c r="I13" s="57"/>
      <c r="J13" s="43"/>
      <c r="K13" s="43"/>
      <c r="L13" s="43"/>
      <c r="M13" s="43"/>
      <c r="N13" s="63"/>
      <c r="O13" s="43"/>
      <c r="P13" s="43"/>
      <c r="Q13" s="43"/>
      <c r="R13" s="63"/>
      <c r="S13" s="43"/>
      <c r="T13" s="3"/>
      <c r="U13" s="43"/>
      <c r="V13" s="63"/>
      <c r="W13" s="3"/>
      <c r="X13" s="3"/>
      <c r="Y13" s="3"/>
    </row>
    <row r="14" spans="1:25" ht="27" customHeight="1" x14ac:dyDescent="0.35">
      <c r="A14" s="498">
        <f>+C7</f>
        <v>0</v>
      </c>
      <c r="B14" s="499"/>
      <c r="C14" s="499"/>
      <c r="D14" s="499"/>
      <c r="E14" s="499"/>
      <c r="F14" s="499"/>
      <c r="G14" s="464"/>
      <c r="H14" s="464"/>
      <c r="I14" s="475" t="s">
        <v>62</v>
      </c>
      <c r="J14" s="464"/>
      <c r="K14" s="464"/>
      <c r="L14" s="464"/>
      <c r="M14" s="500">
        <f>+C9</f>
        <v>0</v>
      </c>
      <c r="N14" s="710" t="s">
        <v>69</v>
      </c>
      <c r="O14" s="710"/>
      <c r="P14" s="711" t="str">
        <f>+I11</f>
        <v>N/A</v>
      </c>
      <c r="Q14" s="712"/>
      <c r="R14" s="2"/>
      <c r="S14" s="3"/>
      <c r="T14" s="3"/>
      <c r="U14" s="3"/>
      <c r="V14" s="2"/>
      <c r="W14" s="3"/>
      <c r="X14" s="3"/>
      <c r="Y14" s="3"/>
    </row>
    <row r="15" spans="1:25" ht="23.25" customHeight="1" thickBot="1" x14ac:dyDescent="0.3">
      <c r="A15" s="506">
        <f>+C9</f>
        <v>0</v>
      </c>
      <c r="B15" s="507" t="str">
        <f>IF(C137=0,"No New Data",VLOOKUP(B177,B165:G176,6,FALSE))</f>
        <v>No New Data</v>
      </c>
      <c r="C15" s="503"/>
      <c r="D15" s="503"/>
      <c r="E15" s="503"/>
      <c r="F15" s="503"/>
      <c r="G15" s="470"/>
      <c r="H15" s="470"/>
      <c r="I15" s="476" t="str">
        <f>+C11</f>
        <v>Not Used</v>
      </c>
      <c r="J15" s="470"/>
      <c r="K15" s="470"/>
      <c r="L15" s="470"/>
      <c r="M15" s="715" t="s">
        <v>180</v>
      </c>
      <c r="N15" s="715"/>
      <c r="O15" s="715"/>
      <c r="P15" s="706" t="e">
        <f>IF(P14="","",ROUND(VLOOKUP(B15,B125:J136,8,FALSE),-1))</f>
        <v>#N/A</v>
      </c>
      <c r="Q15" s="707"/>
      <c r="R15" s="2"/>
      <c r="S15" s="3"/>
      <c r="T15" s="3"/>
      <c r="U15" s="3"/>
      <c r="V15" s="2"/>
      <c r="W15" s="3"/>
      <c r="X15" s="3"/>
      <c r="Y15" s="3"/>
    </row>
    <row r="16" spans="1:25" x14ac:dyDescent="0.25">
      <c r="A16" s="66"/>
      <c r="B16" s="63"/>
      <c r="C16" s="43"/>
      <c r="D16" s="43"/>
      <c r="E16" s="22"/>
      <c r="F16" s="43"/>
      <c r="G16" s="43"/>
      <c r="H16" s="43"/>
      <c r="I16" s="43"/>
      <c r="J16" s="43"/>
      <c r="K16" s="43"/>
      <c r="L16" s="43"/>
      <c r="M16" s="43"/>
      <c r="N16" s="86" t="s">
        <v>175</v>
      </c>
      <c r="O16" s="43"/>
      <c r="P16" s="43"/>
      <c r="Q16" s="67"/>
      <c r="R16" s="2"/>
      <c r="S16" s="3"/>
      <c r="T16" s="3"/>
      <c r="U16" s="3"/>
      <c r="V16" s="2"/>
      <c r="W16" s="3"/>
      <c r="X16" s="3"/>
      <c r="Y16" s="3"/>
    </row>
    <row r="17" spans="1:25" x14ac:dyDescent="0.25">
      <c r="A17" s="66"/>
      <c r="B17" s="63"/>
      <c r="C17" s="43"/>
      <c r="D17" s="43"/>
      <c r="E17" s="22"/>
      <c r="F17" s="43"/>
      <c r="G17" s="43"/>
      <c r="H17" s="43"/>
      <c r="I17" s="43"/>
      <c r="J17" s="43"/>
      <c r="K17" s="43"/>
      <c r="L17" s="43"/>
      <c r="M17" s="43"/>
      <c r="N17" s="63"/>
      <c r="O17" s="43"/>
      <c r="P17" s="43"/>
      <c r="Q17" s="67"/>
      <c r="R17" s="2"/>
      <c r="S17" s="3"/>
      <c r="T17" s="3"/>
      <c r="U17" s="3"/>
      <c r="V17" s="2"/>
      <c r="W17" s="3"/>
      <c r="X17" s="3"/>
      <c r="Y17" s="3"/>
    </row>
    <row r="18" spans="1:25" x14ac:dyDescent="0.25">
      <c r="A18" s="66"/>
      <c r="B18" s="63"/>
      <c r="C18" s="43"/>
      <c r="D18" s="43"/>
      <c r="E18" s="22"/>
      <c r="F18" s="43"/>
      <c r="G18" s="43"/>
      <c r="H18" s="43"/>
      <c r="I18" s="43"/>
      <c r="J18" s="43"/>
      <c r="K18" s="43"/>
      <c r="L18" s="43"/>
      <c r="M18" s="43"/>
      <c r="N18" s="63"/>
      <c r="O18" s="43"/>
      <c r="P18" s="43"/>
      <c r="Q18" s="67"/>
      <c r="R18" s="2"/>
      <c r="S18" s="3"/>
      <c r="T18" s="3"/>
      <c r="U18" s="3"/>
      <c r="V18" s="2"/>
      <c r="W18" s="3"/>
      <c r="X18" s="3"/>
      <c r="Y18" s="3"/>
    </row>
    <row r="19" spans="1:25" x14ac:dyDescent="0.25">
      <c r="A19" s="66"/>
      <c r="B19" s="63"/>
      <c r="C19" s="43"/>
      <c r="D19" s="43"/>
      <c r="E19" s="22"/>
      <c r="F19" s="43"/>
      <c r="G19" s="43"/>
      <c r="H19" s="43"/>
      <c r="I19" s="43"/>
      <c r="J19" s="43"/>
      <c r="K19" s="43"/>
      <c r="L19" s="43"/>
      <c r="M19" s="43"/>
      <c r="N19" s="63"/>
      <c r="O19" s="43"/>
      <c r="P19" s="43"/>
      <c r="Q19" s="67"/>
      <c r="R19" s="2"/>
      <c r="S19" s="3"/>
      <c r="T19" s="3"/>
      <c r="U19" s="3"/>
      <c r="V19" s="2"/>
      <c r="W19" s="3"/>
      <c r="X19" s="3"/>
      <c r="Y19" s="3"/>
    </row>
    <row r="20" spans="1:25" x14ac:dyDescent="0.25">
      <c r="A20" s="66"/>
      <c r="B20" s="63"/>
      <c r="C20" s="43"/>
      <c r="D20" s="43"/>
      <c r="E20" s="22"/>
      <c r="F20" s="43"/>
      <c r="G20" s="43"/>
      <c r="H20" s="43"/>
      <c r="I20" s="43"/>
      <c r="J20" s="43"/>
      <c r="K20" s="43"/>
      <c r="L20" s="43"/>
      <c r="M20" s="43"/>
      <c r="N20" s="63"/>
      <c r="O20" s="43"/>
      <c r="P20" s="43"/>
      <c r="Q20" s="67"/>
      <c r="R20" s="2"/>
      <c r="S20" s="3"/>
      <c r="T20" s="3"/>
      <c r="U20" s="3"/>
      <c r="V20" s="2"/>
      <c r="W20" s="3"/>
      <c r="X20" s="3"/>
      <c r="Y20" s="3"/>
    </row>
    <row r="21" spans="1:25" x14ac:dyDescent="0.25">
      <c r="A21" s="66"/>
      <c r="B21" s="63"/>
      <c r="C21" s="43"/>
      <c r="D21" s="43"/>
      <c r="E21" s="22"/>
      <c r="F21" s="43"/>
      <c r="G21" s="43"/>
      <c r="H21" s="43"/>
      <c r="I21" s="43"/>
      <c r="J21" s="43"/>
      <c r="K21" s="43"/>
      <c r="L21" s="43"/>
      <c r="M21" s="43"/>
      <c r="N21" s="63"/>
      <c r="O21" s="43"/>
      <c r="P21" s="43"/>
      <c r="Q21" s="67"/>
      <c r="R21" s="2"/>
      <c r="S21" s="3"/>
      <c r="T21" s="3"/>
      <c r="U21" s="3"/>
      <c r="V21" s="2"/>
      <c r="W21" s="3"/>
      <c r="X21" s="3"/>
      <c r="Y21" s="3"/>
    </row>
    <row r="22" spans="1:25" x14ac:dyDescent="0.25">
      <c r="A22" s="66"/>
      <c r="B22" s="63"/>
      <c r="C22" s="43"/>
      <c r="D22" s="43"/>
      <c r="E22" s="22"/>
      <c r="F22" s="43"/>
      <c r="G22" s="43"/>
      <c r="H22" s="43"/>
      <c r="I22" s="43"/>
      <c r="J22" s="43"/>
      <c r="K22" s="43"/>
      <c r="L22" s="43"/>
      <c r="M22" s="43"/>
      <c r="N22" s="63"/>
      <c r="O22" s="43"/>
      <c r="P22" s="43"/>
      <c r="Q22" s="67"/>
      <c r="R22" s="2"/>
      <c r="S22" s="3"/>
      <c r="T22" s="3"/>
      <c r="U22" s="3"/>
      <c r="V22" s="2"/>
      <c r="W22" s="3"/>
      <c r="X22" s="3"/>
      <c r="Y22" s="3"/>
    </row>
    <row r="23" spans="1:25" x14ac:dyDescent="0.25">
      <c r="A23" s="66"/>
      <c r="B23" s="63"/>
      <c r="C23" s="43"/>
      <c r="D23" s="43"/>
      <c r="E23" s="22"/>
      <c r="F23" s="43"/>
      <c r="G23" s="43"/>
      <c r="H23" s="43"/>
      <c r="I23" s="43"/>
      <c r="J23" s="43"/>
      <c r="K23" s="43"/>
      <c r="L23" s="43"/>
      <c r="M23" s="43"/>
      <c r="N23" s="63"/>
      <c r="O23" s="43"/>
      <c r="P23" s="43"/>
      <c r="Q23" s="67"/>
      <c r="R23" s="2"/>
      <c r="S23" s="3"/>
      <c r="T23" s="3"/>
      <c r="U23" s="3"/>
      <c r="V23" s="2"/>
      <c r="W23" s="3"/>
      <c r="X23" s="3"/>
      <c r="Y23" s="3"/>
    </row>
    <row r="24" spans="1:25" x14ac:dyDescent="0.25">
      <c r="A24" s="66"/>
      <c r="B24" s="63"/>
      <c r="C24" s="43"/>
      <c r="D24" s="43"/>
      <c r="E24" s="22"/>
      <c r="F24" s="43"/>
      <c r="G24" s="43"/>
      <c r="H24" s="43"/>
      <c r="I24" s="43"/>
      <c r="J24" s="43"/>
      <c r="K24" s="43"/>
      <c r="L24" s="43"/>
      <c r="M24" s="43"/>
      <c r="N24" s="63"/>
      <c r="O24" s="43"/>
      <c r="P24" s="43"/>
      <c r="Q24" s="67"/>
      <c r="R24" s="2"/>
      <c r="S24" s="3"/>
      <c r="T24" s="3"/>
      <c r="U24" s="3"/>
      <c r="V24" s="2"/>
      <c r="W24" s="3"/>
      <c r="X24" s="3"/>
      <c r="Y24" s="3"/>
    </row>
    <row r="25" spans="1:25" x14ac:dyDescent="0.25">
      <c r="A25" s="66"/>
      <c r="B25" s="63"/>
      <c r="C25" s="43"/>
      <c r="D25" s="43"/>
      <c r="E25" s="22"/>
      <c r="F25" s="43"/>
      <c r="G25" s="43"/>
      <c r="H25" s="43"/>
      <c r="I25" s="43"/>
      <c r="J25" s="43"/>
      <c r="K25" s="43"/>
      <c r="L25" s="43"/>
      <c r="M25" s="43"/>
      <c r="N25" s="63"/>
      <c r="O25" s="43"/>
      <c r="P25" s="43"/>
      <c r="Q25" s="67"/>
      <c r="R25" s="2"/>
      <c r="S25" s="3"/>
      <c r="T25" s="3"/>
      <c r="U25" s="3"/>
      <c r="V25" s="2"/>
      <c r="W25" s="3"/>
      <c r="X25" s="3"/>
      <c r="Y25" s="3"/>
    </row>
    <row r="26" spans="1:25" x14ac:dyDescent="0.25">
      <c r="A26" s="66"/>
      <c r="B26" s="63"/>
      <c r="C26" s="43"/>
      <c r="D26" s="43"/>
      <c r="E26" s="22"/>
      <c r="F26" s="43"/>
      <c r="G26" s="43"/>
      <c r="H26" s="43"/>
      <c r="I26" s="43"/>
      <c r="J26" s="43"/>
      <c r="K26" s="43"/>
      <c r="L26" s="43"/>
      <c r="M26" s="43"/>
      <c r="N26" s="63"/>
      <c r="O26" s="43"/>
      <c r="P26" s="43"/>
      <c r="Q26" s="67"/>
      <c r="R26" s="2"/>
      <c r="S26" s="3"/>
      <c r="T26" s="3"/>
      <c r="U26" s="3"/>
      <c r="V26" s="2"/>
      <c r="W26" s="3"/>
      <c r="X26" s="3"/>
      <c r="Y26" s="3"/>
    </row>
    <row r="27" spans="1:25" x14ac:dyDescent="0.25">
      <c r="A27" s="66"/>
      <c r="B27" s="63"/>
      <c r="C27" s="43"/>
      <c r="D27" s="43"/>
      <c r="E27" s="22"/>
      <c r="F27" s="43"/>
      <c r="G27" s="43"/>
      <c r="H27" s="43"/>
      <c r="I27" s="43"/>
      <c r="J27" s="43"/>
      <c r="K27" s="43"/>
      <c r="L27" s="43"/>
      <c r="M27" s="43"/>
      <c r="N27" s="63"/>
      <c r="O27" s="43"/>
      <c r="P27" s="43"/>
      <c r="Q27" s="67"/>
      <c r="R27" s="2"/>
      <c r="S27" s="3"/>
      <c r="T27" s="3"/>
      <c r="U27" s="3"/>
      <c r="V27" s="2"/>
      <c r="W27" s="3"/>
      <c r="X27" s="3"/>
      <c r="Y27" s="3"/>
    </row>
    <row r="28" spans="1:25" x14ac:dyDescent="0.25">
      <c r="A28" s="66"/>
      <c r="B28" s="63"/>
      <c r="C28" s="43"/>
      <c r="D28" s="43"/>
      <c r="E28" s="22"/>
      <c r="F28" s="43"/>
      <c r="G28" s="43"/>
      <c r="H28" s="43"/>
      <c r="I28" s="43"/>
      <c r="J28" s="43"/>
      <c r="K28" s="43"/>
      <c r="L28" s="43"/>
      <c r="M28" s="43"/>
      <c r="N28" s="63"/>
      <c r="O28" s="43"/>
      <c r="P28" s="43"/>
      <c r="Q28" s="67"/>
      <c r="R28" s="2"/>
      <c r="S28" s="3"/>
      <c r="T28" s="3"/>
      <c r="U28" s="3"/>
      <c r="V28" s="2"/>
      <c r="W28" s="3"/>
      <c r="X28" s="3"/>
      <c r="Y28" s="3"/>
    </row>
    <row r="29" spans="1:25" x14ac:dyDescent="0.25">
      <c r="A29" s="66"/>
      <c r="B29" s="63"/>
      <c r="C29" s="43"/>
      <c r="D29" s="43"/>
      <c r="E29" s="22"/>
      <c r="F29" s="43"/>
      <c r="G29" s="43"/>
      <c r="H29" s="43"/>
      <c r="I29" s="43"/>
      <c r="J29" s="43"/>
      <c r="K29" s="43"/>
      <c r="L29" s="43"/>
      <c r="M29" s="43"/>
      <c r="N29" s="63"/>
      <c r="O29" s="43"/>
      <c r="P29" s="43"/>
      <c r="Q29" s="67"/>
      <c r="R29" s="2"/>
      <c r="S29" s="3"/>
      <c r="T29" s="3"/>
      <c r="U29" s="3"/>
      <c r="V29" s="2"/>
      <c r="W29" s="3"/>
      <c r="X29" s="3"/>
      <c r="Y29" s="3"/>
    </row>
    <row r="30" spans="1:25" x14ac:dyDescent="0.25">
      <c r="A30" s="66"/>
      <c r="B30" s="63"/>
      <c r="C30" s="43"/>
      <c r="D30" s="43"/>
      <c r="E30" s="22"/>
      <c r="F30" s="43"/>
      <c r="G30" s="43"/>
      <c r="H30" s="43"/>
      <c r="I30" s="43"/>
      <c r="J30" s="43"/>
      <c r="K30" s="43"/>
      <c r="L30" s="43"/>
      <c r="M30" s="43"/>
      <c r="N30" s="63"/>
      <c r="O30" s="43"/>
      <c r="P30" s="43"/>
      <c r="Q30" s="67"/>
      <c r="R30" s="2"/>
      <c r="S30" s="3"/>
      <c r="T30" s="3"/>
      <c r="U30" s="3"/>
      <c r="V30" s="2"/>
      <c r="W30" s="3"/>
      <c r="X30" s="3"/>
      <c r="Y30" s="3"/>
    </row>
    <row r="31" spans="1:25" x14ac:dyDescent="0.25">
      <c r="A31" s="66"/>
      <c r="B31" s="63"/>
      <c r="C31" s="43"/>
      <c r="D31" s="43"/>
      <c r="E31" s="22"/>
      <c r="F31" s="43"/>
      <c r="G31" s="43"/>
      <c r="H31" s="43"/>
      <c r="I31" s="43"/>
      <c r="J31" s="43"/>
      <c r="K31" s="43"/>
      <c r="L31" s="43"/>
      <c r="M31" s="43"/>
      <c r="N31" s="63"/>
      <c r="O31" s="43"/>
      <c r="P31" s="43"/>
      <c r="Q31" s="67"/>
      <c r="R31" s="2"/>
      <c r="S31" s="3"/>
      <c r="T31" s="3"/>
      <c r="U31" s="3"/>
      <c r="V31" s="2"/>
      <c r="W31" s="3"/>
      <c r="X31" s="3"/>
      <c r="Y31" s="3"/>
    </row>
    <row r="32" spans="1:25" x14ac:dyDescent="0.25">
      <c r="A32" s="66"/>
      <c r="B32" s="63"/>
      <c r="C32" s="43"/>
      <c r="D32" s="43"/>
      <c r="E32" s="22"/>
      <c r="F32" s="43"/>
      <c r="G32" s="43"/>
      <c r="H32" s="43"/>
      <c r="I32" s="43"/>
      <c r="J32" s="43"/>
      <c r="K32" s="43"/>
      <c r="L32" s="43"/>
      <c r="M32" s="43"/>
      <c r="N32" s="63"/>
      <c r="O32" s="43"/>
      <c r="P32" s="43"/>
      <c r="Q32" s="67"/>
      <c r="R32" s="2"/>
      <c r="S32" s="3"/>
      <c r="T32" s="3"/>
      <c r="U32" s="3"/>
      <c r="V32" s="2"/>
      <c r="W32" s="3"/>
      <c r="X32" s="3"/>
      <c r="Y32" s="3"/>
    </row>
    <row r="33" spans="1:25" x14ac:dyDescent="0.25">
      <c r="A33" s="66"/>
      <c r="B33" s="63"/>
      <c r="C33" s="43"/>
      <c r="D33" s="43"/>
      <c r="E33" s="22"/>
      <c r="F33" s="43"/>
      <c r="G33" s="43"/>
      <c r="H33" s="43"/>
      <c r="I33" s="43"/>
      <c r="J33" s="43"/>
      <c r="K33" s="43"/>
      <c r="L33" s="43"/>
      <c r="M33" s="43"/>
      <c r="N33" s="63"/>
      <c r="O33" s="43"/>
      <c r="P33" s="43"/>
      <c r="Q33" s="67"/>
      <c r="R33" s="2"/>
      <c r="S33" s="3"/>
      <c r="T33" s="3"/>
      <c r="U33" s="3"/>
      <c r="V33" s="2"/>
      <c r="W33" s="3"/>
      <c r="X33" s="3"/>
      <c r="Y33" s="3"/>
    </row>
    <row r="34" spans="1:25" x14ac:dyDescent="0.25">
      <c r="A34" s="66"/>
      <c r="B34" s="63"/>
      <c r="C34" s="43"/>
      <c r="D34" s="43"/>
      <c r="E34" s="22"/>
      <c r="F34" s="43"/>
      <c r="G34" s="43"/>
      <c r="H34" s="43"/>
      <c r="I34" s="43"/>
      <c r="J34" s="43"/>
      <c r="K34" s="43"/>
      <c r="L34" s="43"/>
      <c r="M34" s="43"/>
      <c r="N34" s="63"/>
      <c r="O34" s="43"/>
      <c r="P34" s="43"/>
      <c r="Q34" s="67"/>
      <c r="R34" s="2"/>
      <c r="S34" s="3"/>
      <c r="T34" s="3"/>
      <c r="U34" s="3"/>
      <c r="V34" s="2"/>
      <c r="W34" s="3"/>
      <c r="X34" s="3"/>
      <c r="Y34" s="3"/>
    </row>
    <row r="35" spans="1:25" x14ac:dyDescent="0.25">
      <c r="A35" s="66"/>
      <c r="B35" s="63"/>
      <c r="C35" s="43"/>
      <c r="D35" s="43"/>
      <c r="E35" s="22"/>
      <c r="F35" s="43"/>
      <c r="G35" s="43"/>
      <c r="H35" s="43"/>
      <c r="I35" s="43"/>
      <c r="J35" s="43"/>
      <c r="K35" s="43"/>
      <c r="L35" s="43"/>
      <c r="M35" s="43"/>
      <c r="N35" s="63"/>
      <c r="O35" s="43"/>
      <c r="P35" s="43"/>
      <c r="Q35" s="67"/>
      <c r="R35" s="2"/>
      <c r="S35" s="3"/>
      <c r="T35" s="3"/>
      <c r="U35" s="3"/>
      <c r="V35" s="2"/>
      <c r="W35" s="3"/>
      <c r="X35" s="3"/>
      <c r="Y35" s="3"/>
    </row>
    <row r="36" spans="1:25" x14ac:dyDescent="0.25">
      <c r="A36" s="66"/>
      <c r="B36" s="63"/>
      <c r="C36" s="43"/>
      <c r="D36" s="43"/>
      <c r="E36" s="22"/>
      <c r="F36" s="43"/>
      <c r="G36" s="43"/>
      <c r="H36" s="43"/>
      <c r="I36" s="43"/>
      <c r="J36" s="43"/>
      <c r="K36" s="43"/>
      <c r="L36" s="43"/>
      <c r="M36" s="43"/>
      <c r="N36" s="63"/>
      <c r="O36" s="43"/>
      <c r="P36" s="43"/>
      <c r="Q36" s="67"/>
      <c r="R36" s="2"/>
      <c r="S36" s="3"/>
      <c r="T36" s="3"/>
      <c r="U36" s="3"/>
      <c r="V36" s="2"/>
      <c r="W36" s="3"/>
      <c r="X36" s="3"/>
      <c r="Y36" s="3"/>
    </row>
    <row r="37" spans="1:25" x14ac:dyDescent="0.25">
      <c r="A37" s="66"/>
      <c r="B37" s="63"/>
      <c r="C37" s="43"/>
      <c r="D37" s="43"/>
      <c r="E37" s="22"/>
      <c r="F37" s="43"/>
      <c r="G37" s="43"/>
      <c r="H37" s="43"/>
      <c r="I37" s="43"/>
      <c r="J37" s="43"/>
      <c r="K37" s="43"/>
      <c r="L37" s="43"/>
      <c r="M37" s="43"/>
      <c r="N37" s="63"/>
      <c r="O37" s="43"/>
      <c r="P37" s="43"/>
      <c r="Q37" s="67"/>
      <c r="R37" s="2"/>
      <c r="S37" s="3"/>
      <c r="T37" s="3"/>
      <c r="U37" s="3"/>
      <c r="V37" s="2"/>
      <c r="W37" s="3"/>
      <c r="X37" s="3"/>
      <c r="Y37" s="3"/>
    </row>
    <row r="38" spans="1:25" x14ac:dyDescent="0.25">
      <c r="A38" s="66"/>
      <c r="B38" s="63"/>
      <c r="C38" s="43"/>
      <c r="D38" s="43"/>
      <c r="E38" s="22"/>
      <c r="F38" s="43"/>
      <c r="G38" s="43"/>
      <c r="H38" s="43"/>
      <c r="I38" s="43"/>
      <c r="J38" s="43"/>
      <c r="K38" s="43"/>
      <c r="L38" s="43"/>
      <c r="M38" s="43"/>
      <c r="N38" s="63"/>
      <c r="O38" s="43"/>
      <c r="P38" s="43"/>
      <c r="Q38" s="67"/>
      <c r="R38" s="2"/>
      <c r="S38" s="3"/>
      <c r="T38" s="3"/>
      <c r="U38" s="3"/>
      <c r="V38" s="2"/>
      <c r="W38" s="3"/>
      <c r="X38" s="3"/>
      <c r="Y38" s="3"/>
    </row>
    <row r="39" spans="1:25" x14ac:dyDescent="0.25">
      <c r="A39" s="66"/>
      <c r="B39" s="63"/>
      <c r="C39" s="43"/>
      <c r="D39" s="43"/>
      <c r="E39" s="22"/>
      <c r="F39" s="43"/>
      <c r="G39" s="43"/>
      <c r="H39" s="43"/>
      <c r="I39" s="43"/>
      <c r="J39" s="43"/>
      <c r="K39" s="43"/>
      <c r="L39" s="43"/>
      <c r="M39" s="43"/>
      <c r="N39" s="63"/>
      <c r="O39" s="43"/>
      <c r="P39" s="43"/>
      <c r="Q39" s="67"/>
      <c r="R39" s="2"/>
      <c r="S39" s="3"/>
      <c r="T39" s="3"/>
      <c r="U39" s="3"/>
      <c r="V39" s="2"/>
      <c r="W39" s="3"/>
      <c r="X39" s="3"/>
      <c r="Y39" s="3"/>
    </row>
    <row r="40" spans="1:25" x14ac:dyDescent="0.25">
      <c r="A40" s="66"/>
      <c r="B40" s="63"/>
      <c r="C40" s="43"/>
      <c r="D40" s="43"/>
      <c r="E40" s="22"/>
      <c r="F40" s="43"/>
      <c r="G40" s="43"/>
      <c r="H40" s="43"/>
      <c r="I40" s="43"/>
      <c r="J40" s="43"/>
      <c r="K40" s="43"/>
      <c r="L40" s="43"/>
      <c r="M40" s="43"/>
      <c r="N40" s="63"/>
      <c r="O40" s="43"/>
      <c r="P40" s="43"/>
      <c r="Q40" s="67"/>
      <c r="R40" s="2"/>
      <c r="S40" s="3"/>
      <c r="T40" s="3"/>
      <c r="U40" s="3"/>
      <c r="V40" s="2"/>
      <c r="W40" s="3"/>
      <c r="X40" s="3"/>
      <c r="Y40" s="3"/>
    </row>
    <row r="41" spans="1:25" x14ac:dyDescent="0.25">
      <c r="A41" s="66"/>
      <c r="B41" s="63"/>
      <c r="C41" s="43"/>
      <c r="D41" s="43"/>
      <c r="E41" s="22"/>
      <c r="F41" s="43"/>
      <c r="G41" s="43"/>
      <c r="H41" s="43"/>
      <c r="I41" s="43"/>
      <c r="J41" s="43"/>
      <c r="K41" s="43"/>
      <c r="L41" s="43"/>
      <c r="M41" s="43"/>
      <c r="N41" s="63"/>
      <c r="O41" s="43"/>
      <c r="P41" s="43"/>
      <c r="Q41" s="67"/>
      <c r="R41" s="2"/>
      <c r="S41" s="3"/>
      <c r="T41" s="3"/>
      <c r="U41" s="3"/>
      <c r="V41" s="2"/>
      <c r="W41" s="3"/>
      <c r="X41" s="3"/>
      <c r="Y41" s="3"/>
    </row>
    <row r="42" spans="1:25" x14ac:dyDescent="0.25">
      <c r="A42" s="66"/>
      <c r="B42" s="63"/>
      <c r="C42" s="43"/>
      <c r="D42" s="43"/>
      <c r="E42" s="22"/>
      <c r="F42" s="43"/>
      <c r="G42" s="43"/>
      <c r="H42" s="43"/>
      <c r="I42" s="43"/>
      <c r="J42" s="43"/>
      <c r="K42" s="43"/>
      <c r="L42" s="43"/>
      <c r="M42" s="43"/>
      <c r="N42" s="63"/>
      <c r="O42" s="43"/>
      <c r="P42" s="43"/>
      <c r="Q42" s="67"/>
      <c r="R42" s="2"/>
      <c r="S42" s="3"/>
      <c r="T42" s="3"/>
      <c r="U42" s="3"/>
      <c r="V42" s="2"/>
      <c r="W42" s="3"/>
      <c r="X42" s="3"/>
      <c r="Y42" s="3"/>
    </row>
    <row r="43" spans="1:25" x14ac:dyDescent="0.25">
      <c r="A43" s="66"/>
      <c r="B43" s="63"/>
      <c r="C43" s="43"/>
      <c r="D43" s="43"/>
      <c r="E43" s="22"/>
      <c r="F43" s="43"/>
      <c r="G43" s="43"/>
      <c r="H43" s="43"/>
      <c r="I43" s="43"/>
      <c r="J43" s="43"/>
      <c r="K43" s="43"/>
      <c r="L43" s="43"/>
      <c r="M43" s="43"/>
      <c r="N43" s="63"/>
      <c r="O43" s="43"/>
      <c r="P43" s="43"/>
      <c r="Q43" s="67"/>
      <c r="R43" s="2"/>
      <c r="S43" s="3"/>
      <c r="T43" s="3"/>
      <c r="U43" s="3"/>
      <c r="V43" s="2"/>
      <c r="W43" s="3"/>
      <c r="X43" s="3"/>
      <c r="Y43" s="3"/>
    </row>
    <row r="44" spans="1:25" x14ac:dyDescent="0.25">
      <c r="A44" s="66"/>
      <c r="B44" s="63"/>
      <c r="C44" s="43"/>
      <c r="D44" s="43"/>
      <c r="E44" s="22"/>
      <c r="F44" s="43"/>
      <c r="G44" s="43"/>
      <c r="H44" s="43"/>
      <c r="I44" s="43"/>
      <c r="J44" s="43"/>
      <c r="K44" s="43"/>
      <c r="L44" s="43"/>
      <c r="M44" s="43"/>
      <c r="N44" s="63"/>
      <c r="O44" s="43"/>
      <c r="P44" s="43"/>
      <c r="Q44" s="67"/>
      <c r="R44" s="2"/>
      <c r="S44" s="3"/>
      <c r="T44" s="3"/>
      <c r="U44" s="3"/>
      <c r="V44" s="2"/>
      <c r="W44" s="3"/>
      <c r="X44" s="3"/>
      <c r="Y44" s="3"/>
    </row>
    <row r="45" spans="1:25" x14ac:dyDescent="0.25">
      <c r="A45" s="66"/>
      <c r="B45" s="63"/>
      <c r="C45" s="43"/>
      <c r="D45" s="43"/>
      <c r="E45" s="22"/>
      <c r="F45" s="43"/>
      <c r="G45" s="43"/>
      <c r="H45" s="43"/>
      <c r="I45" s="43"/>
      <c r="J45" s="43"/>
      <c r="K45" s="43"/>
      <c r="L45" s="43"/>
      <c r="M45" s="43"/>
      <c r="N45" s="63"/>
      <c r="O45" s="43"/>
      <c r="P45" s="43"/>
      <c r="Q45" s="67"/>
      <c r="R45" s="2"/>
      <c r="S45" s="3"/>
      <c r="T45" s="3"/>
      <c r="U45" s="3"/>
      <c r="V45" s="2"/>
      <c r="W45" s="3"/>
      <c r="X45" s="3"/>
      <c r="Y45" s="3"/>
    </row>
    <row r="46" spans="1:25" x14ac:dyDescent="0.25">
      <c r="A46" s="66"/>
      <c r="B46" s="63"/>
      <c r="C46" s="43"/>
      <c r="D46" s="43"/>
      <c r="E46" s="22"/>
      <c r="F46" s="43"/>
      <c r="G46" s="43"/>
      <c r="H46" s="43"/>
      <c r="I46" s="43"/>
      <c r="J46" s="43"/>
      <c r="K46" s="43"/>
      <c r="L46" s="43"/>
      <c r="M46" s="43"/>
      <c r="N46" s="63"/>
      <c r="O46" s="43"/>
      <c r="P46" s="43"/>
      <c r="Q46" s="67"/>
      <c r="R46" s="2"/>
      <c r="S46" s="3"/>
      <c r="T46" s="3"/>
      <c r="U46" s="3"/>
      <c r="V46" s="2"/>
      <c r="W46" s="3"/>
      <c r="X46" s="3"/>
      <c r="Y46" s="3"/>
    </row>
    <row r="47" spans="1:25" x14ac:dyDescent="0.25">
      <c r="A47" s="66"/>
      <c r="B47" s="63"/>
      <c r="C47" s="43"/>
      <c r="D47" s="43"/>
      <c r="E47" s="22"/>
      <c r="F47" s="43"/>
      <c r="G47" s="43"/>
      <c r="H47" s="43"/>
      <c r="I47" s="43"/>
      <c r="J47" s="43"/>
      <c r="K47" s="43"/>
      <c r="L47" s="43"/>
      <c r="M47" s="43"/>
      <c r="N47" s="63"/>
      <c r="O47" s="43"/>
      <c r="P47" s="43"/>
      <c r="Q47" s="67"/>
      <c r="R47" s="2"/>
      <c r="S47" s="3"/>
      <c r="T47" s="3"/>
      <c r="U47" s="3"/>
      <c r="V47" s="2"/>
      <c r="W47" s="3"/>
      <c r="X47" s="3"/>
      <c r="Y47" s="3"/>
    </row>
    <row r="48" spans="1:25" x14ac:dyDescent="0.25">
      <c r="A48" s="66"/>
      <c r="B48" s="63"/>
      <c r="C48" s="43"/>
      <c r="D48" s="43"/>
      <c r="E48" s="22"/>
      <c r="F48" s="43"/>
      <c r="G48" s="43"/>
      <c r="H48" s="43"/>
      <c r="I48" s="43"/>
      <c r="J48" s="43"/>
      <c r="K48" s="43"/>
      <c r="L48" s="43"/>
      <c r="M48" s="43"/>
      <c r="N48" s="63"/>
      <c r="O48" s="43"/>
      <c r="P48" s="43"/>
      <c r="Q48" s="67"/>
      <c r="R48" s="2"/>
      <c r="S48" s="3"/>
      <c r="T48" s="3"/>
      <c r="U48" s="3"/>
      <c r="V48" s="2"/>
      <c r="W48" s="3"/>
      <c r="X48" s="3"/>
      <c r="Y48" s="3"/>
    </row>
    <row r="49" spans="1:25" x14ac:dyDescent="0.25">
      <c r="A49" s="66"/>
      <c r="B49" s="63"/>
      <c r="C49" s="43"/>
      <c r="D49" s="43"/>
      <c r="E49" s="22"/>
      <c r="F49" s="43"/>
      <c r="G49" s="43"/>
      <c r="H49" s="43"/>
      <c r="I49" s="43"/>
      <c r="J49" s="43"/>
      <c r="K49" s="43"/>
      <c r="L49" s="43"/>
      <c r="M49" s="43"/>
      <c r="N49" s="63"/>
      <c r="O49" s="43"/>
      <c r="P49" s="43"/>
      <c r="Q49" s="67"/>
      <c r="R49" s="2"/>
      <c r="S49" s="3"/>
      <c r="T49" s="3"/>
      <c r="U49" s="3"/>
      <c r="V49" s="2"/>
      <c r="W49" s="3"/>
      <c r="X49" s="3"/>
      <c r="Y49" s="3"/>
    </row>
    <row r="50" spans="1:25" x14ac:dyDescent="0.25">
      <c r="A50" s="66"/>
      <c r="B50" s="63"/>
      <c r="C50" s="43"/>
      <c r="D50" s="43"/>
      <c r="E50" s="22"/>
      <c r="F50" s="43"/>
      <c r="G50" s="43"/>
      <c r="H50" s="43"/>
      <c r="I50" s="43"/>
      <c r="J50" s="43"/>
      <c r="K50" s="43"/>
      <c r="L50" s="43"/>
      <c r="M50" s="43"/>
      <c r="N50" s="63"/>
      <c r="O50" s="43"/>
      <c r="P50" s="43"/>
      <c r="Q50" s="67"/>
      <c r="R50" s="2"/>
      <c r="S50" s="3"/>
      <c r="T50" s="3"/>
      <c r="U50" s="3"/>
      <c r="V50" s="2"/>
      <c r="W50" s="3"/>
      <c r="X50" s="3"/>
      <c r="Y50" s="3"/>
    </row>
    <row r="51" spans="1:25" x14ac:dyDescent="0.25">
      <c r="A51" s="66"/>
      <c r="B51" s="63"/>
      <c r="C51" s="43"/>
      <c r="D51" s="43"/>
      <c r="E51" s="22"/>
      <c r="F51" s="43"/>
      <c r="G51" s="43"/>
      <c r="H51" s="43"/>
      <c r="I51" s="43"/>
      <c r="J51" s="43"/>
      <c r="K51" s="43"/>
      <c r="L51" s="43"/>
      <c r="M51" s="43"/>
      <c r="N51" s="63"/>
      <c r="O51" s="43"/>
      <c r="P51" s="43"/>
      <c r="Q51" s="67"/>
      <c r="R51" s="2"/>
      <c r="S51" s="3"/>
      <c r="T51" s="3"/>
      <c r="U51" s="3"/>
      <c r="V51" s="2"/>
      <c r="W51" s="3"/>
      <c r="X51" s="3"/>
      <c r="Y51" s="3"/>
    </row>
    <row r="52" spans="1:25" x14ac:dyDescent="0.25">
      <c r="A52" s="66"/>
      <c r="B52" s="63"/>
      <c r="C52" s="43"/>
      <c r="D52" s="43"/>
      <c r="E52" s="22"/>
      <c r="F52" s="43"/>
      <c r="G52" s="43"/>
      <c r="H52" s="43"/>
      <c r="I52" s="43"/>
      <c r="J52" s="43"/>
      <c r="K52" s="43"/>
      <c r="L52" s="43"/>
      <c r="M52" s="43"/>
      <c r="N52" s="63"/>
      <c r="O52" s="43"/>
      <c r="P52" s="43"/>
      <c r="Q52" s="67"/>
      <c r="R52" s="2"/>
      <c r="S52" s="3"/>
      <c r="T52" s="3"/>
      <c r="U52" s="3"/>
      <c r="V52" s="2"/>
      <c r="W52" s="3"/>
      <c r="X52" s="3"/>
      <c r="Y52" s="3"/>
    </row>
    <row r="53" spans="1:25" x14ac:dyDescent="0.25">
      <c r="A53" s="66"/>
      <c r="B53" s="63"/>
      <c r="C53" s="43"/>
      <c r="D53" s="43"/>
      <c r="E53" s="22"/>
      <c r="F53" s="43"/>
      <c r="G53" s="43"/>
      <c r="H53" s="43"/>
      <c r="I53" s="43"/>
      <c r="J53" s="43"/>
      <c r="K53" s="43"/>
      <c r="L53" s="43"/>
      <c r="M53" s="43"/>
      <c r="N53" s="63"/>
      <c r="O53" s="43"/>
      <c r="P53" s="43"/>
      <c r="Q53" s="67"/>
      <c r="R53" s="2"/>
      <c r="S53" s="3"/>
      <c r="T53" s="3"/>
      <c r="U53" s="3"/>
      <c r="V53" s="2"/>
      <c r="W53" s="3"/>
      <c r="X53" s="3"/>
      <c r="Y53" s="3"/>
    </row>
    <row r="54" spans="1:25" x14ac:dyDescent="0.25">
      <c r="A54" s="66"/>
      <c r="B54" s="63"/>
      <c r="C54" s="43"/>
      <c r="D54" s="43"/>
      <c r="E54" s="22"/>
      <c r="F54" s="43"/>
      <c r="G54" s="43"/>
      <c r="H54" s="43"/>
      <c r="I54" s="43"/>
      <c r="J54" s="43"/>
      <c r="K54" s="43"/>
      <c r="L54" s="43"/>
      <c r="M54" s="43"/>
      <c r="N54" s="63"/>
      <c r="O54" s="43"/>
      <c r="P54" s="43"/>
      <c r="Q54" s="67"/>
      <c r="R54" s="2"/>
      <c r="S54" s="3"/>
      <c r="T54" s="3"/>
      <c r="U54" s="3"/>
      <c r="V54" s="2"/>
      <c r="W54" s="3"/>
      <c r="X54" s="3"/>
      <c r="Y54" s="3"/>
    </row>
    <row r="55" spans="1:25" x14ac:dyDescent="0.25">
      <c r="A55" s="66"/>
      <c r="B55" s="63"/>
      <c r="C55" s="43"/>
      <c r="D55" s="43"/>
      <c r="E55" s="22"/>
      <c r="F55" s="43"/>
      <c r="G55" s="43"/>
      <c r="H55" s="43"/>
      <c r="I55" s="43"/>
      <c r="J55" s="43"/>
      <c r="K55" s="43"/>
      <c r="L55" s="43"/>
      <c r="M55" s="43"/>
      <c r="N55" s="63"/>
      <c r="O55" s="43"/>
      <c r="P55" s="43"/>
      <c r="Q55" s="67"/>
      <c r="R55" s="2"/>
      <c r="S55" s="3"/>
      <c r="T55" s="3"/>
      <c r="U55" s="3"/>
      <c r="V55" s="2"/>
      <c r="W55" s="3"/>
      <c r="X55" s="3"/>
      <c r="Y55" s="3"/>
    </row>
    <row r="56" spans="1:25" x14ac:dyDescent="0.25">
      <c r="A56" s="66"/>
      <c r="B56" s="63"/>
      <c r="C56" s="43"/>
      <c r="D56" s="43"/>
      <c r="E56" s="22"/>
      <c r="F56" s="43"/>
      <c r="G56" s="43"/>
      <c r="H56" s="43"/>
      <c r="I56" s="43"/>
      <c r="J56" s="43"/>
      <c r="K56" s="43"/>
      <c r="L56" s="43"/>
      <c r="M56" s="43"/>
      <c r="N56" s="63"/>
      <c r="O56" s="43"/>
      <c r="P56" s="43"/>
      <c r="Q56" s="67"/>
      <c r="R56" s="2"/>
      <c r="S56" s="3"/>
      <c r="T56" s="3"/>
      <c r="U56" s="3"/>
      <c r="V56" s="2"/>
      <c r="W56" s="3"/>
      <c r="X56" s="3"/>
      <c r="Y56" s="3"/>
    </row>
    <row r="57" spans="1:25" x14ac:dyDescent="0.25">
      <c r="A57" s="66"/>
      <c r="B57" s="63"/>
      <c r="C57" s="43"/>
      <c r="D57" s="43"/>
      <c r="E57" s="22"/>
      <c r="F57" s="43"/>
      <c r="G57" s="43"/>
      <c r="H57" s="43"/>
      <c r="I57" s="43"/>
      <c r="J57" s="43"/>
      <c r="K57" s="43"/>
      <c r="L57" s="43"/>
      <c r="M57" s="43"/>
      <c r="N57" s="63"/>
      <c r="O57" s="43"/>
      <c r="P57" s="43"/>
      <c r="Q57" s="67"/>
      <c r="R57" s="2"/>
      <c r="S57" s="3"/>
      <c r="T57" s="3"/>
      <c r="U57" s="3"/>
      <c r="V57" s="2"/>
      <c r="W57" s="3"/>
      <c r="X57" s="3"/>
      <c r="Y57" s="3"/>
    </row>
    <row r="58" spans="1:25" x14ac:dyDescent="0.25">
      <c r="A58" s="66"/>
      <c r="B58" s="63"/>
      <c r="C58" s="43"/>
      <c r="D58" s="43"/>
      <c r="E58" s="22"/>
      <c r="F58" s="43"/>
      <c r="G58" s="43"/>
      <c r="H58" s="43"/>
      <c r="I58" s="43"/>
      <c r="J58" s="43"/>
      <c r="K58" s="43"/>
      <c r="L58" s="43"/>
      <c r="M58" s="43"/>
      <c r="N58" s="63"/>
      <c r="O58" s="43"/>
      <c r="P58" s="43"/>
      <c r="Q58" s="67"/>
      <c r="R58" s="2"/>
      <c r="S58" s="3"/>
      <c r="T58" s="3"/>
      <c r="U58" s="3"/>
      <c r="V58" s="2"/>
      <c r="W58" s="3"/>
      <c r="X58" s="3"/>
      <c r="Y58" s="3"/>
    </row>
    <row r="59" spans="1:25" x14ac:dyDescent="0.25">
      <c r="A59" s="66"/>
      <c r="B59" s="63"/>
      <c r="C59" s="43"/>
      <c r="D59" s="43"/>
      <c r="E59" s="22"/>
      <c r="F59" s="43"/>
      <c r="G59" s="43"/>
      <c r="H59" s="43"/>
      <c r="I59" s="43"/>
      <c r="J59" s="43"/>
      <c r="K59" s="43"/>
      <c r="L59" s="43"/>
      <c r="M59" s="43"/>
      <c r="N59" s="63"/>
      <c r="O59" s="43"/>
      <c r="P59" s="43"/>
      <c r="Q59" s="67"/>
      <c r="R59" s="2"/>
      <c r="S59" s="3"/>
      <c r="T59" s="3"/>
      <c r="U59" s="3"/>
      <c r="V59" s="2"/>
      <c r="W59" s="3"/>
      <c r="X59" s="3"/>
      <c r="Y59" s="3"/>
    </row>
    <row r="60" spans="1:25" x14ac:dyDescent="0.25">
      <c r="A60" s="66"/>
      <c r="B60" s="63"/>
      <c r="C60" s="43"/>
      <c r="D60" s="43"/>
      <c r="E60" s="22"/>
      <c r="F60" s="43"/>
      <c r="G60" s="43"/>
      <c r="H60" s="43"/>
      <c r="I60" s="43"/>
      <c r="J60" s="43"/>
      <c r="K60" s="43"/>
      <c r="L60" s="43"/>
      <c r="M60" s="43"/>
      <c r="N60" s="63"/>
      <c r="O60" s="43"/>
      <c r="P60" s="43"/>
      <c r="Q60" s="67"/>
      <c r="R60" s="2"/>
      <c r="S60" s="3"/>
      <c r="T60" s="3"/>
      <c r="U60" s="3"/>
      <c r="V60" s="2"/>
      <c r="W60" s="3"/>
      <c r="X60" s="3"/>
      <c r="Y60" s="3"/>
    </row>
    <row r="61" spans="1:25" x14ac:dyDescent="0.25">
      <c r="A61" s="66"/>
      <c r="B61" s="63"/>
      <c r="C61" s="43"/>
      <c r="D61" s="43"/>
      <c r="E61" s="22"/>
      <c r="F61" s="43"/>
      <c r="G61" s="43"/>
      <c r="H61" s="43"/>
      <c r="I61" s="43"/>
      <c r="J61" s="43"/>
      <c r="K61" s="43"/>
      <c r="L61" s="43"/>
      <c r="M61" s="43"/>
      <c r="N61" s="63"/>
      <c r="O61" s="43"/>
      <c r="P61" s="43"/>
      <c r="Q61" s="67"/>
      <c r="R61" s="2"/>
      <c r="S61" s="3"/>
      <c r="T61" s="3"/>
      <c r="U61" s="3"/>
      <c r="V61" s="2"/>
      <c r="W61" s="3"/>
      <c r="X61" s="3"/>
      <c r="Y61" s="3"/>
    </row>
    <row r="62" spans="1:25" x14ac:dyDescent="0.25">
      <c r="A62" s="66"/>
      <c r="B62" s="63"/>
      <c r="C62" s="43"/>
      <c r="D62" s="43"/>
      <c r="E62" s="22"/>
      <c r="F62" s="43"/>
      <c r="G62" s="43"/>
      <c r="H62" s="43"/>
      <c r="I62" s="43"/>
      <c r="J62" s="43"/>
      <c r="K62" s="43"/>
      <c r="L62" s="43"/>
      <c r="M62" s="43"/>
      <c r="N62" s="63"/>
      <c r="O62" s="43"/>
      <c r="P62" s="43"/>
      <c r="Q62" s="67"/>
      <c r="R62" s="2"/>
      <c r="S62" s="3"/>
      <c r="T62" s="3"/>
      <c r="U62" s="3"/>
      <c r="V62" s="2"/>
      <c r="W62" s="3"/>
      <c r="X62" s="3"/>
      <c r="Y62" s="3"/>
    </row>
    <row r="63" spans="1:25" x14ac:dyDescent="0.25">
      <c r="A63" s="66"/>
      <c r="B63" s="63"/>
      <c r="C63" s="43"/>
      <c r="D63" s="43"/>
      <c r="E63" s="22"/>
      <c r="F63" s="43"/>
      <c r="G63" s="43"/>
      <c r="H63" s="43"/>
      <c r="I63" s="43"/>
      <c r="J63" s="43"/>
      <c r="K63" s="43"/>
      <c r="L63" s="43"/>
      <c r="M63" s="43"/>
      <c r="N63" s="63"/>
      <c r="O63" s="43"/>
      <c r="P63" s="43"/>
      <c r="Q63" s="67"/>
      <c r="R63" s="2"/>
      <c r="S63" s="3"/>
      <c r="T63" s="3"/>
      <c r="U63" s="3"/>
      <c r="V63" s="2"/>
      <c r="W63" s="3"/>
      <c r="X63" s="3"/>
      <c r="Y63" s="3"/>
    </row>
    <row r="64" spans="1:25" x14ac:dyDescent="0.25">
      <c r="A64" s="66"/>
      <c r="B64" s="63"/>
      <c r="C64" s="43"/>
      <c r="D64" s="43"/>
      <c r="E64" s="22"/>
      <c r="F64" s="43"/>
      <c r="G64" s="43"/>
      <c r="H64" s="43"/>
      <c r="I64" s="43"/>
      <c r="J64" s="43"/>
      <c r="K64" s="43"/>
      <c r="L64" s="43"/>
      <c r="M64" s="43"/>
      <c r="N64" s="63"/>
      <c r="O64" s="43"/>
      <c r="P64" s="43"/>
      <c r="Q64" s="67"/>
      <c r="R64" s="2"/>
      <c r="S64" s="3"/>
      <c r="T64" s="3"/>
      <c r="U64" s="3"/>
      <c r="V64" s="2"/>
      <c r="W64" s="3"/>
      <c r="X64" s="3"/>
      <c r="Y64" s="3"/>
    </row>
    <row r="65" spans="1:25" x14ac:dyDescent="0.25">
      <c r="A65" s="66"/>
      <c r="B65" s="63"/>
      <c r="C65" s="43"/>
      <c r="D65" s="43"/>
      <c r="E65" s="22"/>
      <c r="F65" s="43"/>
      <c r="G65" s="43"/>
      <c r="H65" s="43"/>
      <c r="I65" s="43"/>
      <c r="J65" s="43"/>
      <c r="K65" s="43"/>
      <c r="L65" s="43"/>
      <c r="M65" s="43"/>
      <c r="N65" s="63"/>
      <c r="O65" s="43"/>
      <c r="P65" s="43"/>
      <c r="Q65" s="67"/>
      <c r="R65" s="2"/>
      <c r="S65" s="3"/>
      <c r="T65" s="3"/>
      <c r="U65" s="3"/>
      <c r="V65" s="2"/>
      <c r="W65" s="3"/>
      <c r="X65" s="3"/>
      <c r="Y65" s="3"/>
    </row>
    <row r="66" spans="1:25" x14ac:dyDescent="0.25">
      <c r="A66" s="66"/>
      <c r="B66" s="63"/>
      <c r="C66" s="43"/>
      <c r="D66" s="43"/>
      <c r="E66" s="22"/>
      <c r="F66" s="43"/>
      <c r="G66" s="43"/>
      <c r="H66" s="43"/>
      <c r="I66" s="43"/>
      <c r="J66" s="43"/>
      <c r="K66" s="43"/>
      <c r="L66" s="43"/>
      <c r="M66" s="43"/>
      <c r="N66" s="63"/>
      <c r="O66" s="43"/>
      <c r="P66" s="43"/>
      <c r="Q66" s="67"/>
      <c r="R66" s="2"/>
      <c r="S66" s="3"/>
      <c r="T66" s="3"/>
      <c r="U66" s="3"/>
      <c r="V66" s="2"/>
      <c r="W66" s="3"/>
      <c r="X66" s="3"/>
      <c r="Y66" s="3"/>
    </row>
    <row r="67" spans="1:25" x14ac:dyDescent="0.25">
      <c r="A67" s="66"/>
      <c r="B67" s="63"/>
      <c r="C67" s="43"/>
      <c r="D67" s="43"/>
      <c r="E67" s="22"/>
      <c r="F67" s="43"/>
      <c r="G67" s="43"/>
      <c r="H67" s="43"/>
      <c r="I67" s="43"/>
      <c r="J67" s="43"/>
      <c r="K67" s="43"/>
      <c r="L67" s="43"/>
      <c r="M67" s="43"/>
      <c r="N67" s="63"/>
      <c r="O67" s="43"/>
      <c r="P67" s="43"/>
      <c r="Q67" s="67"/>
      <c r="R67" s="2"/>
      <c r="S67" s="3"/>
      <c r="T67" s="3"/>
      <c r="U67" s="3"/>
      <c r="V67" s="2"/>
      <c r="W67" s="3"/>
      <c r="X67" s="3"/>
      <c r="Y67" s="3"/>
    </row>
    <row r="68" spans="1:25" x14ac:dyDescent="0.25">
      <c r="A68" s="66"/>
      <c r="B68" s="63"/>
      <c r="C68" s="43"/>
      <c r="D68" s="43"/>
      <c r="E68" s="22"/>
      <c r="F68" s="43"/>
      <c r="G68" s="43"/>
      <c r="H68" s="43"/>
      <c r="I68" s="43"/>
      <c r="J68" s="43"/>
      <c r="K68" s="43"/>
      <c r="L68" s="43"/>
      <c r="M68" s="43"/>
      <c r="N68" s="63"/>
      <c r="O68" s="43"/>
      <c r="P68" s="43"/>
      <c r="Q68" s="67"/>
      <c r="R68" s="2"/>
      <c r="S68" s="3"/>
      <c r="T68" s="3"/>
      <c r="U68" s="3"/>
      <c r="V68" s="2"/>
      <c r="W68" s="3"/>
      <c r="X68" s="3"/>
      <c r="Y68" s="3"/>
    </row>
    <row r="69" spans="1:25" x14ac:dyDescent="0.25">
      <c r="A69" s="66"/>
      <c r="B69" s="63"/>
      <c r="C69" s="43"/>
      <c r="D69" s="43"/>
      <c r="E69" s="22"/>
      <c r="F69" s="43"/>
      <c r="G69" s="43"/>
      <c r="H69" s="43"/>
      <c r="I69" s="43"/>
      <c r="J69" s="43"/>
      <c r="K69" s="43"/>
      <c r="L69" s="43"/>
      <c r="M69" s="43"/>
      <c r="N69" s="63"/>
      <c r="O69" s="43"/>
      <c r="P69" s="43"/>
      <c r="Q69" s="67"/>
      <c r="R69" s="2"/>
      <c r="S69" s="3"/>
      <c r="T69" s="3"/>
      <c r="U69" s="3"/>
      <c r="V69" s="2"/>
      <c r="W69" s="3"/>
      <c r="X69" s="3"/>
      <c r="Y69" s="3"/>
    </row>
    <row r="70" spans="1:25" x14ac:dyDescent="0.25">
      <c r="A70" s="66"/>
      <c r="B70" s="63"/>
      <c r="C70" s="43"/>
      <c r="D70" s="43"/>
      <c r="E70" s="22"/>
      <c r="F70" s="43"/>
      <c r="G70" s="43"/>
      <c r="H70" s="43"/>
      <c r="I70" s="43"/>
      <c r="J70" s="43"/>
      <c r="K70" s="43"/>
      <c r="L70" s="43"/>
      <c r="M70" s="43"/>
      <c r="N70" s="63"/>
      <c r="O70" s="43"/>
      <c r="P70" s="43"/>
      <c r="Q70" s="67"/>
      <c r="R70" s="2"/>
      <c r="S70" s="3"/>
      <c r="T70" s="3"/>
      <c r="U70" s="3"/>
      <c r="V70" s="2"/>
      <c r="W70" s="3"/>
      <c r="X70" s="3"/>
      <c r="Y70" s="3"/>
    </row>
    <row r="71" spans="1:25" x14ac:dyDescent="0.25">
      <c r="A71" s="66"/>
      <c r="B71" s="63"/>
      <c r="C71" s="43"/>
      <c r="D71" s="43"/>
      <c r="E71" s="22"/>
      <c r="F71" s="43"/>
      <c r="G71" s="43"/>
      <c r="H71" s="43"/>
      <c r="I71" s="43"/>
      <c r="J71" s="43"/>
      <c r="K71" s="43"/>
      <c r="L71" s="43"/>
      <c r="M71" s="43"/>
      <c r="N71" s="63"/>
      <c r="O71" s="43"/>
      <c r="P71" s="43"/>
      <c r="Q71" s="67"/>
      <c r="R71" s="2"/>
      <c r="S71" s="3"/>
      <c r="T71" s="3"/>
      <c r="U71" s="3"/>
      <c r="V71" s="2"/>
      <c r="W71" s="3"/>
      <c r="X71" s="3"/>
      <c r="Y71" s="3"/>
    </row>
    <row r="72" spans="1:25" x14ac:dyDescent="0.25">
      <c r="A72" s="66"/>
      <c r="B72" s="63"/>
      <c r="C72" s="43"/>
      <c r="D72" s="43"/>
      <c r="E72" s="22"/>
      <c r="F72" s="43"/>
      <c r="G72" s="43"/>
      <c r="H72" s="43"/>
      <c r="I72" s="43"/>
      <c r="J72" s="43"/>
      <c r="K72" s="43"/>
      <c r="L72" s="43"/>
      <c r="M72" s="43"/>
      <c r="N72" s="63"/>
      <c r="O72" s="43"/>
      <c r="P72" s="43"/>
      <c r="Q72" s="67"/>
      <c r="R72" s="2"/>
      <c r="S72" s="3"/>
      <c r="T72" s="3"/>
      <c r="U72" s="3"/>
      <c r="V72" s="2"/>
      <c r="W72" s="3"/>
      <c r="X72" s="3"/>
      <c r="Y72" s="3"/>
    </row>
    <row r="73" spans="1:25" ht="17.25" customHeight="1" x14ac:dyDescent="0.25">
      <c r="A73" s="68"/>
      <c r="B73" s="69"/>
      <c r="C73" s="70"/>
      <c r="D73" s="70"/>
      <c r="E73" s="71"/>
      <c r="F73" s="70"/>
      <c r="G73" s="70"/>
      <c r="H73" s="70"/>
      <c r="I73" s="70"/>
      <c r="J73" s="70"/>
      <c r="K73" s="70"/>
      <c r="L73" s="70"/>
      <c r="M73" s="70"/>
      <c r="N73" s="69"/>
      <c r="O73" s="70"/>
      <c r="P73" s="70"/>
      <c r="Q73" s="72"/>
      <c r="R73" s="2"/>
      <c r="S73" s="3"/>
      <c r="T73" s="3"/>
      <c r="U73" s="3"/>
      <c r="V73" s="2"/>
      <c r="W73" s="3"/>
      <c r="X73" s="3"/>
      <c r="Y73" s="3"/>
    </row>
    <row r="74" spans="1:25" ht="17.25" customHeight="1" thickBot="1" x14ac:dyDescent="0.3">
      <c r="A74" s="43"/>
      <c r="B74" s="63"/>
      <c r="C74" s="43"/>
      <c r="D74" s="43"/>
      <c r="E74" s="22"/>
      <c r="F74" s="43"/>
      <c r="G74" s="43"/>
      <c r="H74" s="43"/>
      <c r="I74" s="43"/>
      <c r="J74" s="43"/>
      <c r="K74" s="43"/>
      <c r="L74" s="43"/>
      <c r="M74" s="43"/>
      <c r="N74" s="63"/>
      <c r="O74" s="43"/>
      <c r="P74" s="43"/>
      <c r="Q74" s="43"/>
      <c r="R74" s="2"/>
      <c r="S74" s="3"/>
      <c r="T74" s="3"/>
      <c r="U74" s="3"/>
      <c r="V74" s="2"/>
      <c r="W74" s="3"/>
      <c r="X74" s="3"/>
      <c r="Y74" s="3"/>
    </row>
    <row r="75" spans="1:25" ht="21" customHeight="1" x14ac:dyDescent="0.25">
      <c r="A75" s="721" t="s">
        <v>68</v>
      </c>
      <c r="B75" s="722"/>
      <c r="C75" s="722"/>
      <c r="D75" s="722"/>
      <c r="E75" s="722"/>
      <c r="F75" s="722"/>
      <c r="G75" s="464"/>
      <c r="H75" s="464"/>
      <c r="I75" s="475" t="s">
        <v>67</v>
      </c>
      <c r="J75" s="464"/>
      <c r="K75" s="464"/>
      <c r="L75" s="464"/>
      <c r="M75" s="505">
        <f>+C9</f>
        <v>0</v>
      </c>
      <c r="N75" s="725" t="s">
        <v>69</v>
      </c>
      <c r="O75" s="725"/>
      <c r="P75" s="726" t="str">
        <f>+I11</f>
        <v>N/A</v>
      </c>
      <c r="Q75" s="727"/>
      <c r="R75" s="2"/>
      <c r="S75" s="3"/>
      <c r="T75" s="3"/>
      <c r="U75" s="3"/>
      <c r="V75" s="2"/>
      <c r="W75" s="3"/>
      <c r="X75" s="3"/>
      <c r="Y75" s="3"/>
    </row>
    <row r="76" spans="1:25" ht="21" customHeight="1" thickBot="1" x14ac:dyDescent="0.3">
      <c r="A76" s="723"/>
      <c r="B76" s="724"/>
      <c r="C76" s="724"/>
      <c r="D76" s="724"/>
      <c r="E76" s="724"/>
      <c r="F76" s="724"/>
      <c r="G76" s="470"/>
      <c r="H76" s="470"/>
      <c r="I76" s="476" t="str">
        <f>+C11</f>
        <v>Not Used</v>
      </c>
      <c r="J76" s="470"/>
      <c r="K76" s="470"/>
      <c r="L76" s="470"/>
      <c r="M76" s="508" t="s">
        <v>70</v>
      </c>
      <c r="N76" s="509"/>
      <c r="O76" s="509"/>
      <c r="P76" s="728" t="str">
        <f>+M11</f>
        <v/>
      </c>
      <c r="Q76" s="729"/>
      <c r="R76" s="2"/>
      <c r="S76" s="3"/>
      <c r="T76" s="3"/>
      <c r="U76" s="3"/>
      <c r="V76" s="2"/>
      <c r="W76" s="3"/>
      <c r="X76" s="3"/>
      <c r="Y76" s="3"/>
    </row>
    <row r="77" spans="1:25" x14ac:dyDescent="0.25">
      <c r="A77" s="73"/>
      <c r="B77" s="74"/>
      <c r="C77" s="75"/>
      <c r="D77" s="75"/>
      <c r="E77" s="76"/>
      <c r="F77" s="75"/>
      <c r="G77" s="75"/>
      <c r="H77" s="75"/>
      <c r="I77" s="75"/>
      <c r="J77" s="75"/>
      <c r="K77" s="75"/>
      <c r="L77" s="75"/>
      <c r="M77" s="75"/>
      <c r="N77" s="74"/>
      <c r="O77" s="75"/>
      <c r="P77" s="75"/>
      <c r="Q77" s="77"/>
      <c r="R77" s="2"/>
      <c r="S77" s="3"/>
      <c r="T77" s="3"/>
      <c r="U77" s="3"/>
      <c r="V77" s="2"/>
      <c r="W77" s="3"/>
      <c r="X77" s="3"/>
      <c r="Y77" s="3"/>
    </row>
    <row r="78" spans="1:25" x14ac:dyDescent="0.25">
      <c r="A78" s="66"/>
      <c r="B78" s="63"/>
      <c r="C78" s="43"/>
      <c r="D78" s="43"/>
      <c r="E78" s="22"/>
      <c r="F78" s="43"/>
      <c r="G78" s="43"/>
      <c r="H78" s="43"/>
      <c r="I78" s="43"/>
      <c r="J78" s="43"/>
      <c r="K78" s="43"/>
      <c r="L78" s="43"/>
      <c r="M78" s="43"/>
      <c r="N78" s="63"/>
      <c r="O78" s="43"/>
      <c r="P78" s="43"/>
      <c r="Q78" s="67"/>
      <c r="R78" s="2"/>
      <c r="S78" s="3"/>
      <c r="T78" s="3"/>
      <c r="U78" s="3"/>
      <c r="V78" s="2"/>
      <c r="W78" s="3"/>
      <c r="X78" s="3"/>
      <c r="Y78" s="3"/>
    </row>
    <row r="79" spans="1:25" x14ac:dyDescent="0.25">
      <c r="A79" s="66"/>
      <c r="B79" s="63"/>
      <c r="C79" s="43"/>
      <c r="D79" s="43"/>
      <c r="E79" s="22"/>
      <c r="F79" s="43"/>
      <c r="G79" s="43"/>
      <c r="H79" s="43"/>
      <c r="I79" s="43"/>
      <c r="J79" s="43"/>
      <c r="K79" s="43"/>
      <c r="L79" s="43"/>
      <c r="M79" s="43"/>
      <c r="N79" s="63"/>
      <c r="O79" s="43"/>
      <c r="P79" s="43"/>
      <c r="Q79" s="67"/>
      <c r="R79" s="2"/>
      <c r="S79" s="3"/>
      <c r="T79" s="3"/>
      <c r="U79" s="3"/>
      <c r="V79" s="2"/>
      <c r="W79" s="3"/>
      <c r="X79" s="3"/>
      <c r="Y79" s="3"/>
    </row>
    <row r="80" spans="1:25" x14ac:dyDescent="0.25">
      <c r="A80" s="66"/>
      <c r="B80" s="63"/>
      <c r="C80" s="43"/>
      <c r="D80" s="43"/>
      <c r="E80" s="22"/>
      <c r="F80" s="43"/>
      <c r="G80" s="43"/>
      <c r="H80" s="43"/>
      <c r="I80" s="43"/>
      <c r="J80" s="43"/>
      <c r="K80" s="43"/>
      <c r="L80" s="43"/>
      <c r="M80" s="43"/>
      <c r="N80" s="63"/>
      <c r="O80" s="43"/>
      <c r="P80" s="43"/>
      <c r="Q80" s="67"/>
      <c r="R80" s="2"/>
      <c r="S80" s="3"/>
      <c r="T80" s="3"/>
      <c r="U80" s="3"/>
      <c r="V80" s="2"/>
      <c r="W80" s="3"/>
      <c r="X80" s="3"/>
      <c r="Y80" s="3"/>
    </row>
    <row r="81" spans="1:25" x14ac:dyDescent="0.25">
      <c r="A81" s="66"/>
      <c r="B81" s="63"/>
      <c r="C81" s="43"/>
      <c r="D81" s="43"/>
      <c r="E81" s="22"/>
      <c r="F81" s="43"/>
      <c r="G81" s="43"/>
      <c r="H81" s="43"/>
      <c r="I81" s="43"/>
      <c r="J81" s="43"/>
      <c r="K81" s="43"/>
      <c r="L81" s="43"/>
      <c r="M81" s="43"/>
      <c r="N81" s="63"/>
      <c r="O81" s="43"/>
      <c r="P81" s="43"/>
      <c r="Q81" s="67"/>
      <c r="R81" s="2"/>
      <c r="S81" s="3"/>
      <c r="T81" s="3"/>
      <c r="U81" s="3"/>
      <c r="V81" s="2"/>
      <c r="W81" s="3"/>
      <c r="X81" s="3"/>
      <c r="Y81" s="3"/>
    </row>
    <row r="82" spans="1:25" x14ac:dyDescent="0.25">
      <c r="A82" s="66"/>
      <c r="B82" s="63"/>
      <c r="C82" s="43"/>
      <c r="D82" s="43"/>
      <c r="E82" s="22"/>
      <c r="F82" s="43"/>
      <c r="G82" s="43"/>
      <c r="H82" s="43"/>
      <c r="I82" s="43"/>
      <c r="J82" s="43"/>
      <c r="K82" s="43"/>
      <c r="L82" s="43"/>
      <c r="M82" s="43"/>
      <c r="N82" s="63"/>
      <c r="O82" s="43"/>
      <c r="P82" s="43"/>
      <c r="Q82" s="67"/>
      <c r="R82" s="2"/>
      <c r="S82" s="3"/>
      <c r="T82" s="3"/>
      <c r="U82" s="3"/>
      <c r="V82" s="2"/>
      <c r="W82" s="3"/>
      <c r="X82" s="3"/>
      <c r="Y82" s="3"/>
    </row>
    <row r="83" spans="1:25" x14ac:dyDescent="0.25">
      <c r="A83" s="66"/>
      <c r="B83" s="63"/>
      <c r="C83" s="43"/>
      <c r="D83" s="43"/>
      <c r="E83" s="22"/>
      <c r="F83" s="43"/>
      <c r="G83" s="43"/>
      <c r="H83" s="43"/>
      <c r="I83" s="43"/>
      <c r="J83" s="43"/>
      <c r="K83" s="43"/>
      <c r="L83" s="43"/>
      <c r="M83" s="43"/>
      <c r="N83" s="63"/>
      <c r="O83" s="43"/>
      <c r="P83" s="43"/>
      <c r="Q83" s="67"/>
      <c r="R83" s="2"/>
      <c r="S83" s="3"/>
      <c r="T83" s="3"/>
      <c r="U83" s="3"/>
      <c r="V83" s="2"/>
      <c r="W83" s="3"/>
      <c r="X83" s="3"/>
      <c r="Y83" s="3"/>
    </row>
    <row r="84" spans="1:25" x14ac:dyDescent="0.25">
      <c r="A84" s="66"/>
      <c r="B84" s="63"/>
      <c r="C84" s="43"/>
      <c r="D84" s="43"/>
      <c r="E84" s="22"/>
      <c r="F84" s="43"/>
      <c r="G84" s="43"/>
      <c r="H84" s="43"/>
      <c r="I84" s="43"/>
      <c r="J84" s="43"/>
      <c r="K84" s="43"/>
      <c r="L84" s="43"/>
      <c r="M84" s="43"/>
      <c r="N84" s="63"/>
      <c r="O84" s="43"/>
      <c r="P84" s="43"/>
      <c r="Q84" s="67"/>
      <c r="R84" s="2"/>
      <c r="S84" s="3"/>
      <c r="T84" s="3"/>
      <c r="U84" s="3"/>
      <c r="V84" s="2"/>
      <c r="W84" s="3"/>
      <c r="X84" s="3"/>
      <c r="Y84" s="3"/>
    </row>
    <row r="85" spans="1:25" x14ac:dyDescent="0.25">
      <c r="A85" s="66"/>
      <c r="B85" s="63"/>
      <c r="C85" s="43"/>
      <c r="D85" s="43"/>
      <c r="E85" s="22"/>
      <c r="F85" s="43"/>
      <c r="G85" s="43"/>
      <c r="H85" s="43"/>
      <c r="I85" s="43"/>
      <c r="J85" s="43"/>
      <c r="K85" s="43"/>
      <c r="L85" s="43"/>
      <c r="M85" s="43"/>
      <c r="N85" s="63"/>
      <c r="O85" s="43"/>
      <c r="P85" s="43"/>
      <c r="Q85" s="67"/>
      <c r="R85" s="2"/>
      <c r="S85" s="3"/>
      <c r="T85" s="3"/>
      <c r="U85" s="3"/>
      <c r="V85" s="2"/>
      <c r="W85" s="3"/>
      <c r="X85" s="3"/>
      <c r="Y85" s="3"/>
    </row>
    <row r="86" spans="1:25" x14ac:dyDescent="0.25">
      <c r="A86" s="66"/>
      <c r="B86" s="63"/>
      <c r="C86" s="43"/>
      <c r="D86" s="43"/>
      <c r="E86" s="22"/>
      <c r="F86" s="43"/>
      <c r="G86" s="43"/>
      <c r="H86" s="43"/>
      <c r="I86" s="43"/>
      <c r="J86" s="43"/>
      <c r="K86" s="43"/>
      <c r="L86" s="43"/>
      <c r="M86" s="43"/>
      <c r="N86" s="63"/>
      <c r="O86" s="43"/>
      <c r="P86" s="43"/>
      <c r="Q86" s="67"/>
      <c r="R86" s="2"/>
      <c r="S86" s="3"/>
      <c r="T86" s="3"/>
      <c r="U86" s="3"/>
      <c r="V86" s="2"/>
      <c r="W86" s="3"/>
      <c r="X86" s="3"/>
      <c r="Y86" s="3"/>
    </row>
    <row r="87" spans="1:25" x14ac:dyDescent="0.25">
      <c r="A87" s="66"/>
      <c r="B87" s="63"/>
      <c r="C87" s="43"/>
      <c r="D87" s="43"/>
      <c r="E87" s="22"/>
      <c r="F87" s="43"/>
      <c r="G87" s="43"/>
      <c r="H87" s="43"/>
      <c r="I87" s="43"/>
      <c r="J87" s="43"/>
      <c r="K87" s="43"/>
      <c r="L87" s="43"/>
      <c r="M87" s="43"/>
      <c r="N87" s="63"/>
      <c r="O87" s="43"/>
      <c r="P87" s="43"/>
      <c r="Q87" s="67"/>
      <c r="R87" s="2"/>
      <c r="S87" s="3"/>
      <c r="T87" s="3"/>
      <c r="U87" s="3"/>
      <c r="V87" s="2"/>
      <c r="W87" s="3"/>
      <c r="X87" s="3"/>
      <c r="Y87" s="3"/>
    </row>
    <row r="88" spans="1:25" x14ac:dyDescent="0.25">
      <c r="A88" s="66"/>
      <c r="B88" s="63"/>
      <c r="C88" s="43"/>
      <c r="D88" s="43"/>
      <c r="E88" s="22"/>
      <c r="F88" s="43"/>
      <c r="G88" s="43"/>
      <c r="H88" s="43"/>
      <c r="I88" s="43"/>
      <c r="J88" s="43"/>
      <c r="K88" s="43"/>
      <c r="L88" s="43"/>
      <c r="M88" s="43"/>
      <c r="N88" s="63"/>
      <c r="O88" s="43"/>
      <c r="P88" s="43"/>
      <c r="Q88" s="67"/>
      <c r="R88" s="2"/>
      <c r="S88" s="3"/>
      <c r="T88" s="3"/>
      <c r="U88" s="3"/>
      <c r="V88" s="2"/>
      <c r="W88" s="3"/>
      <c r="X88" s="3"/>
      <c r="Y88" s="3"/>
    </row>
    <row r="89" spans="1:25" x14ac:dyDescent="0.25">
      <c r="A89" s="66"/>
      <c r="B89" s="63"/>
      <c r="C89" s="43"/>
      <c r="D89" s="43"/>
      <c r="E89" s="22"/>
      <c r="F89" s="43"/>
      <c r="G89" s="43"/>
      <c r="H89" s="43"/>
      <c r="I89" s="43"/>
      <c r="J89" s="43"/>
      <c r="K89" s="43"/>
      <c r="L89" s="43"/>
      <c r="M89" s="43"/>
      <c r="N89" s="63"/>
      <c r="O89" s="43"/>
      <c r="P89" s="43"/>
      <c r="Q89" s="67"/>
      <c r="R89" s="2"/>
      <c r="S89" s="3"/>
      <c r="T89" s="3"/>
      <c r="U89" s="3"/>
      <c r="V89" s="2"/>
      <c r="W89" s="3"/>
      <c r="X89" s="3"/>
      <c r="Y89" s="3"/>
    </row>
    <row r="90" spans="1:25" x14ac:dyDescent="0.25">
      <c r="A90" s="66"/>
      <c r="B90" s="63"/>
      <c r="C90" s="43"/>
      <c r="D90" s="43"/>
      <c r="E90" s="22"/>
      <c r="F90" s="43"/>
      <c r="G90" s="43"/>
      <c r="H90" s="43"/>
      <c r="I90" s="43"/>
      <c r="J90" s="43"/>
      <c r="K90" s="43"/>
      <c r="L90" s="43"/>
      <c r="M90" s="43"/>
      <c r="N90" s="63"/>
      <c r="O90" s="43"/>
      <c r="P90" s="43"/>
      <c r="Q90" s="67"/>
      <c r="R90" s="2"/>
      <c r="S90" s="3"/>
      <c r="T90" s="3"/>
      <c r="U90" s="3"/>
      <c r="V90" s="2"/>
      <c r="W90" s="3"/>
      <c r="X90" s="3"/>
      <c r="Y90" s="3"/>
    </row>
    <row r="91" spans="1:25" x14ac:dyDescent="0.25">
      <c r="A91" s="66"/>
      <c r="B91" s="63"/>
      <c r="C91" s="43"/>
      <c r="D91" s="43"/>
      <c r="E91" s="22"/>
      <c r="F91" s="43"/>
      <c r="G91" s="43"/>
      <c r="H91" s="43"/>
      <c r="I91" s="43"/>
      <c r="J91" s="43"/>
      <c r="K91" s="43"/>
      <c r="L91" s="43"/>
      <c r="M91" s="43"/>
      <c r="N91" s="63"/>
      <c r="O91" s="43"/>
      <c r="P91" s="43"/>
      <c r="Q91" s="67"/>
      <c r="R91" s="2"/>
      <c r="S91" s="3"/>
      <c r="T91" s="3"/>
      <c r="U91" s="3"/>
      <c r="V91" s="2"/>
      <c r="W91" s="3"/>
      <c r="X91" s="3"/>
      <c r="Y91" s="3"/>
    </row>
    <row r="92" spans="1:25" x14ac:dyDescent="0.25">
      <c r="A92" s="66"/>
      <c r="B92" s="63"/>
      <c r="C92" s="43"/>
      <c r="D92" s="43"/>
      <c r="E92" s="22"/>
      <c r="F92" s="43"/>
      <c r="G92" s="43"/>
      <c r="H92" s="43"/>
      <c r="I92" s="43"/>
      <c r="J92" s="43"/>
      <c r="K92" s="43"/>
      <c r="L92" s="43"/>
      <c r="M92" s="43"/>
      <c r="N92" s="63"/>
      <c r="O92" s="43"/>
      <c r="P92" s="43"/>
      <c r="Q92" s="67"/>
      <c r="R92" s="2"/>
      <c r="S92" s="3"/>
      <c r="T92" s="3"/>
      <c r="U92" s="3"/>
      <c r="V92" s="2"/>
      <c r="W92" s="3"/>
      <c r="X92" s="3"/>
      <c r="Y92" s="3"/>
    </row>
    <row r="93" spans="1:25" x14ac:dyDescent="0.25">
      <c r="A93" s="66"/>
      <c r="B93" s="63"/>
      <c r="C93" s="43"/>
      <c r="D93" s="43"/>
      <c r="E93" s="22"/>
      <c r="F93" s="43"/>
      <c r="G93" s="43"/>
      <c r="H93" s="43"/>
      <c r="I93" s="43"/>
      <c r="J93" s="43"/>
      <c r="K93" s="43"/>
      <c r="L93" s="43"/>
      <c r="M93" s="43"/>
      <c r="N93" s="63"/>
      <c r="O93" s="43"/>
      <c r="P93" s="43"/>
      <c r="Q93" s="67"/>
      <c r="R93" s="2"/>
      <c r="S93" s="3"/>
      <c r="T93" s="3"/>
      <c r="U93" s="3"/>
      <c r="V93" s="2"/>
      <c r="W93" s="3"/>
      <c r="X93" s="3"/>
      <c r="Y93" s="3"/>
    </row>
    <row r="94" spans="1:25" ht="15.75" customHeight="1" x14ac:dyDescent="0.25">
      <c r="A94" s="66"/>
      <c r="B94" s="63"/>
      <c r="C94" s="43"/>
      <c r="D94" s="43"/>
      <c r="E94" s="22"/>
      <c r="F94" s="43"/>
      <c r="G94" s="43"/>
      <c r="H94" s="43"/>
      <c r="I94" s="43"/>
      <c r="J94" s="43"/>
      <c r="K94" s="43"/>
      <c r="L94" s="43"/>
      <c r="M94" s="732" t="s">
        <v>269</v>
      </c>
      <c r="N94" s="732"/>
      <c r="O94" s="732"/>
      <c r="P94" s="732"/>
      <c r="Q94" s="733"/>
      <c r="R94" s="2"/>
      <c r="S94" s="3"/>
      <c r="T94" s="3"/>
      <c r="U94" s="3"/>
      <c r="V94" s="2"/>
      <c r="W94" s="3"/>
      <c r="X94" s="3"/>
      <c r="Y94" s="3"/>
    </row>
    <row r="95" spans="1:25" ht="15" customHeight="1" x14ac:dyDescent="0.25">
      <c r="A95" s="66"/>
      <c r="B95" s="63"/>
      <c r="C95" s="43"/>
      <c r="D95" s="43"/>
      <c r="E95" s="22"/>
      <c r="F95" s="43"/>
      <c r="G95" s="43"/>
      <c r="H95" s="43"/>
      <c r="I95" s="43"/>
      <c r="J95" s="43"/>
      <c r="K95" s="43"/>
      <c r="M95" s="732"/>
      <c r="N95" s="732"/>
      <c r="O95" s="732"/>
      <c r="P95" s="732"/>
      <c r="Q95" s="733"/>
      <c r="R95" s="2"/>
      <c r="S95" s="3"/>
      <c r="T95" s="3"/>
      <c r="U95" s="3"/>
      <c r="V95" s="2"/>
      <c r="W95" s="3"/>
      <c r="X95" s="3"/>
      <c r="Y95" s="3"/>
    </row>
    <row r="96" spans="1:25" x14ac:dyDescent="0.25">
      <c r="A96" s="66"/>
      <c r="B96" s="63"/>
      <c r="C96" s="43"/>
      <c r="D96" s="43"/>
      <c r="E96" s="22"/>
      <c r="F96" s="43"/>
      <c r="G96" s="43"/>
      <c r="H96" s="43"/>
      <c r="I96" s="43"/>
      <c r="J96" s="43"/>
      <c r="K96" s="43"/>
      <c r="L96" s="3"/>
      <c r="N96" s="63"/>
      <c r="O96" s="43"/>
      <c r="P96" s="43"/>
      <c r="Q96" s="67"/>
      <c r="R96" s="2"/>
      <c r="S96" s="3"/>
      <c r="T96" s="3"/>
      <c r="U96" s="3"/>
      <c r="V96" s="2"/>
      <c r="W96" s="3"/>
      <c r="X96" s="3"/>
      <c r="Y96" s="3"/>
    </row>
    <row r="97" spans="1:25" x14ac:dyDescent="0.25">
      <c r="A97" s="66"/>
      <c r="B97" s="63"/>
      <c r="C97" s="43"/>
      <c r="D97" s="43"/>
      <c r="E97" s="22"/>
      <c r="F97" s="43"/>
      <c r="G97" s="43"/>
      <c r="H97" s="43"/>
      <c r="I97" s="43"/>
      <c r="J97" s="43"/>
      <c r="K97" s="43"/>
      <c r="L97" s="43"/>
      <c r="M97" s="43"/>
      <c r="N97" s="63"/>
      <c r="O97" s="43"/>
      <c r="P97" s="43"/>
      <c r="Q97" s="67"/>
      <c r="R97" s="2"/>
      <c r="S97" s="3"/>
      <c r="T97" s="3"/>
      <c r="U97" s="3"/>
      <c r="V97" s="2"/>
      <c r="W97" s="3"/>
      <c r="X97" s="3"/>
      <c r="Y97" s="3"/>
    </row>
    <row r="98" spans="1:25" x14ac:dyDescent="0.25">
      <c r="A98" s="66"/>
      <c r="B98" s="63"/>
      <c r="C98" s="43"/>
      <c r="D98" s="43"/>
      <c r="E98" s="22"/>
      <c r="F98" s="43"/>
      <c r="G98" s="43"/>
      <c r="H98" s="43"/>
      <c r="I98" s="43"/>
      <c r="J98" s="43"/>
      <c r="K98" s="43"/>
      <c r="L98" s="43"/>
      <c r="M98" s="43"/>
      <c r="N98" s="63"/>
      <c r="O98" s="43"/>
      <c r="P98" s="43"/>
      <c r="Q98" s="67"/>
      <c r="R98" s="2"/>
      <c r="S98" s="3"/>
      <c r="T98" s="3"/>
      <c r="U98" s="3"/>
      <c r="V98" s="2"/>
      <c r="W98" s="3"/>
      <c r="X98" s="3"/>
      <c r="Y98" s="3"/>
    </row>
    <row r="99" spans="1:25" x14ac:dyDescent="0.25">
      <c r="A99" s="66"/>
      <c r="B99" s="63"/>
      <c r="C99" s="43"/>
      <c r="D99" s="43"/>
      <c r="E99" s="22"/>
      <c r="F99" s="43"/>
      <c r="G99" s="43"/>
      <c r="H99" s="43"/>
      <c r="I99" s="43"/>
      <c r="J99" s="43"/>
      <c r="K99" s="43"/>
      <c r="L99" s="43"/>
      <c r="M99" s="43"/>
      <c r="N99" s="63"/>
      <c r="O99" s="43"/>
      <c r="P99" s="43"/>
      <c r="Q99" s="67"/>
      <c r="R99" s="2"/>
      <c r="S99" s="3"/>
      <c r="T99" s="3"/>
      <c r="U99" s="3"/>
      <c r="V99" s="2"/>
      <c r="W99" s="3"/>
      <c r="X99" s="3"/>
      <c r="Y99" s="3"/>
    </row>
    <row r="100" spans="1:25" x14ac:dyDescent="0.25">
      <c r="A100" s="66"/>
      <c r="B100" s="63"/>
      <c r="C100" s="43"/>
      <c r="D100" s="43"/>
      <c r="E100" s="22"/>
      <c r="F100" s="43"/>
      <c r="G100" s="43"/>
      <c r="H100" s="43"/>
      <c r="I100" s="43"/>
      <c r="J100" s="43"/>
      <c r="K100" s="43"/>
      <c r="L100" s="43"/>
      <c r="M100" s="43"/>
      <c r="N100" s="63"/>
      <c r="O100" s="43"/>
      <c r="P100" s="43"/>
      <c r="Q100" s="67"/>
      <c r="R100" s="2"/>
      <c r="S100" s="3"/>
      <c r="T100" s="3"/>
      <c r="U100" s="3"/>
      <c r="V100" s="2"/>
      <c r="W100" s="3"/>
      <c r="X100" s="3"/>
      <c r="Y100" s="3"/>
    </row>
    <row r="101" spans="1:25" x14ac:dyDescent="0.25">
      <c r="A101" s="66"/>
      <c r="B101" s="63"/>
      <c r="C101" s="43"/>
      <c r="D101" s="43"/>
      <c r="E101" s="22"/>
      <c r="F101" s="43"/>
      <c r="G101" s="43"/>
      <c r="H101" s="43"/>
      <c r="I101" s="43"/>
      <c r="J101" s="43"/>
      <c r="K101" s="43"/>
      <c r="L101" s="43"/>
      <c r="M101" s="43"/>
      <c r="N101" s="63"/>
      <c r="O101" s="43"/>
      <c r="P101" s="43"/>
      <c r="Q101" s="67"/>
      <c r="R101" s="2"/>
      <c r="S101" s="3"/>
      <c r="T101" s="3"/>
      <c r="U101" s="3"/>
      <c r="V101" s="2"/>
      <c r="W101" s="3"/>
      <c r="X101" s="3"/>
      <c r="Y101" s="3"/>
    </row>
    <row r="102" spans="1:25" x14ac:dyDescent="0.25">
      <c r="A102" s="66"/>
      <c r="B102" s="63"/>
      <c r="C102" s="43"/>
      <c r="D102" s="43"/>
      <c r="E102" s="22"/>
      <c r="F102" s="43"/>
      <c r="G102" s="43"/>
      <c r="H102" s="43"/>
      <c r="I102" s="43"/>
      <c r="J102" s="43"/>
      <c r="K102" s="43"/>
      <c r="L102" s="43"/>
      <c r="M102" s="43"/>
      <c r="N102" s="63"/>
      <c r="O102" s="43"/>
      <c r="P102" s="43"/>
      <c r="Q102" s="67"/>
      <c r="R102" s="2"/>
      <c r="S102" s="3"/>
      <c r="T102" s="3"/>
      <c r="U102" s="3"/>
      <c r="V102" s="2"/>
      <c r="W102" s="3"/>
      <c r="X102" s="3"/>
      <c r="Y102" s="3"/>
    </row>
    <row r="103" spans="1:25" x14ac:dyDescent="0.25">
      <c r="A103" s="66"/>
      <c r="B103" s="63"/>
      <c r="C103" s="43"/>
      <c r="D103" s="43"/>
      <c r="E103" s="22"/>
      <c r="F103" s="43"/>
      <c r="G103" s="43"/>
      <c r="H103" s="43"/>
      <c r="I103" s="43"/>
      <c r="J103" s="43"/>
      <c r="K103" s="43"/>
      <c r="L103" s="43"/>
      <c r="M103" s="43"/>
      <c r="N103" s="63"/>
      <c r="O103" s="43"/>
      <c r="P103" s="43"/>
      <c r="Q103" s="67"/>
      <c r="R103" s="2"/>
      <c r="S103" s="3"/>
      <c r="T103" s="3"/>
      <c r="U103" s="3"/>
      <c r="V103" s="2"/>
      <c r="W103" s="3"/>
      <c r="X103" s="3"/>
      <c r="Y103" s="3"/>
    </row>
    <row r="104" spans="1:25" x14ac:dyDescent="0.25">
      <c r="A104" s="66"/>
      <c r="B104" s="63"/>
      <c r="C104" s="43"/>
      <c r="D104" s="43"/>
      <c r="E104" s="22"/>
      <c r="F104" s="43"/>
      <c r="G104" s="43"/>
      <c r="H104" s="43"/>
      <c r="I104" s="43"/>
      <c r="J104" s="43"/>
      <c r="K104" s="43"/>
      <c r="L104" s="43"/>
      <c r="M104" s="43"/>
      <c r="N104" s="63"/>
      <c r="O104" s="43"/>
      <c r="P104" s="43"/>
      <c r="Q104" s="67"/>
      <c r="R104" s="2"/>
      <c r="S104" s="3"/>
      <c r="T104" s="3"/>
      <c r="U104" s="3"/>
      <c r="V104" s="2"/>
      <c r="W104" s="3"/>
      <c r="X104" s="3"/>
      <c r="Y104" s="3"/>
    </row>
    <row r="105" spans="1:25" x14ac:dyDescent="0.25">
      <c r="A105" s="66"/>
      <c r="B105" s="63"/>
      <c r="C105" s="43"/>
      <c r="D105" s="43"/>
      <c r="E105" s="22"/>
      <c r="F105" s="43"/>
      <c r="G105" s="43"/>
      <c r="H105" s="43"/>
      <c r="I105" s="43"/>
      <c r="J105" s="43"/>
      <c r="K105" s="43"/>
      <c r="L105" s="43"/>
      <c r="M105" s="43"/>
      <c r="N105" s="63"/>
      <c r="O105" s="43"/>
      <c r="P105" s="43"/>
      <c r="Q105" s="67"/>
      <c r="R105" s="2"/>
      <c r="S105" s="3"/>
      <c r="T105" s="3"/>
      <c r="U105" s="3"/>
      <c r="V105" s="2"/>
      <c r="W105" s="3"/>
      <c r="X105" s="3"/>
      <c r="Y105" s="3"/>
    </row>
    <row r="106" spans="1:25" x14ac:dyDescent="0.25">
      <c r="A106" s="66"/>
      <c r="B106" s="63"/>
      <c r="C106" s="43"/>
      <c r="D106" s="43"/>
      <c r="E106" s="22"/>
      <c r="F106" s="43"/>
      <c r="G106" s="43"/>
      <c r="H106" s="43"/>
      <c r="I106" s="43"/>
      <c r="J106" s="43"/>
      <c r="K106" s="43"/>
      <c r="L106" s="43"/>
      <c r="M106" s="43"/>
      <c r="N106" s="63"/>
      <c r="O106" s="43"/>
      <c r="P106" s="43"/>
      <c r="Q106" s="67"/>
      <c r="R106" s="2"/>
      <c r="S106" s="3"/>
      <c r="T106" s="3"/>
      <c r="U106" s="3"/>
      <c r="V106" s="2"/>
      <c r="W106" s="3"/>
      <c r="X106" s="3"/>
      <c r="Y106" s="3"/>
    </row>
    <row r="107" spans="1:25" x14ac:dyDescent="0.25">
      <c r="A107" s="66"/>
      <c r="B107" s="63"/>
      <c r="C107" s="43"/>
      <c r="D107" s="43"/>
      <c r="E107" s="22"/>
      <c r="F107" s="43"/>
      <c r="G107" s="43"/>
      <c r="H107" s="43"/>
      <c r="I107" s="43"/>
      <c r="J107" s="43"/>
      <c r="K107" s="43"/>
      <c r="L107" s="43"/>
      <c r="M107" s="43"/>
      <c r="N107" s="63"/>
      <c r="O107" s="43"/>
      <c r="P107" s="43"/>
      <c r="Q107" s="67"/>
      <c r="R107" s="2"/>
      <c r="S107" s="3"/>
      <c r="T107" s="3"/>
      <c r="U107" s="3"/>
      <c r="V107" s="2"/>
      <c r="W107" s="3"/>
      <c r="X107" s="3"/>
      <c r="Y107" s="3"/>
    </row>
    <row r="108" spans="1:25" x14ac:dyDescent="0.25">
      <c r="A108" s="66"/>
      <c r="B108" s="63"/>
      <c r="C108" s="43"/>
      <c r="D108" s="43"/>
      <c r="E108" s="22"/>
      <c r="F108" s="43"/>
      <c r="G108" s="43"/>
      <c r="H108" s="43"/>
      <c r="I108" s="43"/>
      <c r="J108" s="43"/>
      <c r="K108" s="43"/>
      <c r="M108" s="43"/>
      <c r="N108" s="33"/>
      <c r="O108" s="43"/>
      <c r="P108" s="43"/>
      <c r="Q108" s="67"/>
      <c r="R108" s="2"/>
      <c r="S108" s="3"/>
      <c r="T108" s="3"/>
      <c r="U108" s="3"/>
      <c r="V108" s="2"/>
      <c r="W108" s="3"/>
      <c r="X108" s="3"/>
      <c r="Y108" s="3"/>
    </row>
    <row r="109" spans="1:25" x14ac:dyDescent="0.25">
      <c r="A109" s="66"/>
      <c r="B109" s="63"/>
      <c r="C109" s="43"/>
      <c r="D109" s="43"/>
      <c r="E109" s="22"/>
      <c r="F109" s="43"/>
      <c r="G109" s="43"/>
      <c r="H109" s="43"/>
      <c r="I109" s="43"/>
      <c r="J109" s="43"/>
      <c r="K109" s="43"/>
      <c r="L109" s="43"/>
      <c r="M109" s="43"/>
      <c r="N109" s="63"/>
      <c r="O109" s="43"/>
      <c r="P109" s="43"/>
      <c r="Q109" s="67"/>
      <c r="R109" s="2"/>
      <c r="S109" s="3"/>
      <c r="T109" s="3"/>
      <c r="U109" s="3"/>
      <c r="V109" s="2"/>
      <c r="W109" s="3"/>
      <c r="X109" s="3"/>
      <c r="Y109" s="3"/>
    </row>
    <row r="110" spans="1:25" x14ac:dyDescent="0.25">
      <c r="A110" s="66"/>
      <c r="B110" s="63"/>
      <c r="C110" s="43"/>
      <c r="D110" s="43"/>
      <c r="E110" s="22"/>
      <c r="F110" s="43"/>
      <c r="G110" s="43"/>
      <c r="H110" s="43"/>
      <c r="I110" s="43"/>
      <c r="J110" s="43"/>
      <c r="K110" s="43"/>
      <c r="L110" s="43"/>
      <c r="M110" s="43"/>
      <c r="N110" s="63"/>
      <c r="O110" s="43"/>
      <c r="P110" s="43"/>
      <c r="Q110" s="67"/>
      <c r="R110" s="2"/>
      <c r="S110" s="3"/>
      <c r="T110" s="3"/>
      <c r="U110" s="3"/>
      <c r="V110" s="2"/>
      <c r="W110" s="3"/>
      <c r="X110" s="3"/>
      <c r="Y110" s="3"/>
    </row>
    <row r="111" spans="1:25" x14ac:dyDescent="0.25">
      <c r="A111" s="66"/>
      <c r="B111" s="63"/>
      <c r="C111" s="43"/>
      <c r="D111" s="43"/>
      <c r="E111" s="22"/>
      <c r="F111" s="43"/>
      <c r="G111" s="43"/>
      <c r="H111" s="43"/>
      <c r="I111" s="43"/>
      <c r="J111" s="43"/>
      <c r="K111" s="43"/>
      <c r="L111" s="43"/>
      <c r="M111" s="43"/>
      <c r="N111" s="63"/>
      <c r="O111" s="43"/>
      <c r="P111" s="43"/>
      <c r="Q111" s="67"/>
      <c r="R111" s="2"/>
      <c r="S111" s="3"/>
      <c r="T111" s="3"/>
      <c r="U111" s="3"/>
      <c r="V111" s="2"/>
      <c r="W111" s="3"/>
      <c r="X111" s="3"/>
      <c r="Y111" s="3"/>
    </row>
    <row r="112" spans="1:25" x14ac:dyDescent="0.25">
      <c r="A112" s="66"/>
      <c r="B112" s="63"/>
      <c r="C112" s="43"/>
      <c r="D112" s="43"/>
      <c r="E112" s="22"/>
      <c r="F112" s="43"/>
      <c r="G112" s="43"/>
      <c r="H112" s="43"/>
      <c r="I112" s="43"/>
      <c r="J112" s="43"/>
      <c r="K112" s="43"/>
      <c r="L112" s="43"/>
      <c r="M112" s="43"/>
      <c r="N112" s="63"/>
      <c r="O112" s="43"/>
      <c r="P112" s="43"/>
      <c r="Q112" s="67"/>
      <c r="R112" s="2"/>
      <c r="S112" s="3"/>
      <c r="T112" s="3"/>
      <c r="U112" s="3"/>
      <c r="V112" s="2"/>
      <c r="W112" s="3"/>
      <c r="X112" s="3"/>
      <c r="Y112" s="3"/>
    </row>
    <row r="113" spans="1:25" x14ac:dyDescent="0.25">
      <c r="A113" s="66"/>
      <c r="B113" s="63"/>
      <c r="C113" s="43"/>
      <c r="D113" s="43"/>
      <c r="E113" s="22"/>
      <c r="F113" s="43"/>
      <c r="G113" s="43"/>
      <c r="H113" s="43"/>
      <c r="I113" s="43"/>
      <c r="J113" s="43"/>
      <c r="K113" s="43"/>
      <c r="L113" s="43"/>
      <c r="M113" s="43"/>
      <c r="N113" s="63"/>
      <c r="O113" s="43"/>
      <c r="P113" s="43"/>
      <c r="Q113" s="67"/>
      <c r="R113" s="2"/>
      <c r="S113" s="3"/>
      <c r="T113" s="3"/>
      <c r="U113" s="3"/>
      <c r="V113" s="2"/>
      <c r="W113" s="3"/>
      <c r="X113" s="3"/>
      <c r="Y113" s="3"/>
    </row>
    <row r="114" spans="1:25" x14ac:dyDescent="0.25">
      <c r="A114" s="66"/>
      <c r="B114" s="63"/>
      <c r="C114" s="43"/>
      <c r="D114" s="43"/>
      <c r="E114" s="22"/>
      <c r="F114" s="43"/>
      <c r="G114" s="43"/>
      <c r="H114" s="43"/>
      <c r="I114" s="43"/>
      <c r="J114" s="43"/>
      <c r="K114" s="43"/>
      <c r="L114" s="43"/>
      <c r="M114" s="43"/>
      <c r="N114" s="63"/>
      <c r="O114" s="43"/>
      <c r="P114" s="43"/>
      <c r="Q114" s="67"/>
      <c r="R114" s="2"/>
      <c r="S114" s="3"/>
      <c r="T114" s="3"/>
      <c r="U114" s="3"/>
      <c r="V114" s="2"/>
      <c r="W114" s="3"/>
      <c r="X114" s="3"/>
      <c r="Y114" s="3"/>
    </row>
    <row r="115" spans="1:25" x14ac:dyDescent="0.25">
      <c r="A115" s="66"/>
      <c r="B115" s="63"/>
      <c r="C115" s="43"/>
      <c r="D115" s="43"/>
      <c r="E115" s="22"/>
      <c r="F115" s="43"/>
      <c r="G115" s="43"/>
      <c r="H115" s="43"/>
      <c r="I115" s="43"/>
      <c r="J115" s="43"/>
      <c r="K115" s="43"/>
      <c r="L115" s="43"/>
      <c r="M115" s="732" t="s">
        <v>269</v>
      </c>
      <c r="N115" s="732"/>
      <c r="O115" s="732"/>
      <c r="P115" s="732"/>
      <c r="Q115" s="733"/>
      <c r="R115" s="2"/>
      <c r="S115" s="3"/>
      <c r="T115" s="3"/>
      <c r="U115" s="3"/>
      <c r="V115" s="2"/>
      <c r="W115" s="3"/>
      <c r="X115" s="3"/>
      <c r="Y115" s="3"/>
    </row>
    <row r="116" spans="1:25" x14ac:dyDescent="0.25">
      <c r="A116" s="68"/>
      <c r="B116" s="69"/>
      <c r="C116" s="70"/>
      <c r="D116" s="70"/>
      <c r="E116" s="71"/>
      <c r="F116" s="70"/>
      <c r="G116" s="70"/>
      <c r="H116" s="70"/>
      <c r="I116" s="70"/>
      <c r="J116" s="70"/>
      <c r="K116" s="70"/>
      <c r="L116" s="70"/>
      <c r="M116" s="734"/>
      <c r="N116" s="734"/>
      <c r="O116" s="734"/>
      <c r="P116" s="734"/>
      <c r="Q116" s="735"/>
      <c r="R116" s="2"/>
      <c r="S116" s="3"/>
      <c r="T116" s="3"/>
      <c r="U116" s="3"/>
      <c r="V116" s="2"/>
      <c r="W116" s="3"/>
      <c r="X116" s="3"/>
      <c r="Y116" s="3"/>
    </row>
    <row r="117" spans="1:25" ht="16.5" customHeight="1" x14ac:dyDescent="0.3">
      <c r="A117" s="15"/>
      <c r="B117" s="2"/>
      <c r="C117" s="3"/>
      <c r="D117" s="3"/>
      <c r="E117" s="4"/>
      <c r="F117" s="3"/>
      <c r="G117" s="3"/>
      <c r="H117" s="3"/>
      <c r="I117" s="3"/>
      <c r="J117" s="3"/>
      <c r="K117" s="3"/>
      <c r="L117" s="3"/>
      <c r="M117" s="3"/>
      <c r="N117" s="2"/>
      <c r="O117" s="3"/>
      <c r="P117" s="3"/>
      <c r="Q117" s="3"/>
      <c r="R117" s="2"/>
      <c r="S117" s="3"/>
      <c r="T117" s="3"/>
      <c r="U117" s="3"/>
      <c r="V117" s="2"/>
      <c r="W117" s="3"/>
      <c r="X117" s="3"/>
      <c r="Y117" s="3"/>
    </row>
    <row r="118" spans="1:25" ht="16.5" customHeight="1" x14ac:dyDescent="0.3">
      <c r="A118" s="15"/>
      <c r="B118" s="2"/>
      <c r="C118" s="3"/>
      <c r="D118" s="3"/>
      <c r="E118" s="4"/>
      <c r="F118" s="3"/>
      <c r="G118" s="3"/>
      <c r="H118" s="3"/>
      <c r="I118" s="3"/>
      <c r="J118" s="3"/>
      <c r="K118" s="3"/>
      <c r="L118" s="3"/>
      <c r="M118" s="3"/>
      <c r="N118" s="2"/>
      <c r="O118" s="3"/>
      <c r="P118" s="3"/>
      <c r="Q118" s="3"/>
      <c r="R118" s="2"/>
      <c r="S118" s="3"/>
      <c r="T118" s="3"/>
      <c r="U118" s="3"/>
      <c r="V118" s="2"/>
      <c r="W118" s="3"/>
      <c r="X118" s="3"/>
      <c r="Y118" s="3"/>
    </row>
    <row r="119" spans="1:25" ht="18.75" x14ac:dyDescent="0.3">
      <c r="A119" s="15" t="s">
        <v>145</v>
      </c>
      <c r="C119" s="3"/>
      <c r="D119" s="3"/>
      <c r="E119" s="4"/>
      <c r="F119" s="3"/>
      <c r="G119" s="3"/>
      <c r="H119" s="3"/>
      <c r="I119" s="3"/>
      <c r="J119" s="3"/>
      <c r="K119" s="3"/>
      <c r="L119" s="3"/>
      <c r="M119" s="3"/>
      <c r="N119" s="2"/>
      <c r="O119" s="3"/>
      <c r="P119" s="3"/>
      <c r="Q119" s="3"/>
      <c r="R119" s="2"/>
      <c r="S119" s="3"/>
      <c r="T119" s="3"/>
      <c r="U119" s="3"/>
      <c r="V119" s="2"/>
      <c r="W119" s="3"/>
      <c r="X119" s="3"/>
      <c r="Y119" s="3"/>
    </row>
    <row r="120" spans="1:25" ht="15.75" customHeight="1" x14ac:dyDescent="0.25">
      <c r="A120" s="30" t="str">
        <f>+C11</f>
        <v>Not Used</v>
      </c>
      <c r="B120" s="2"/>
      <c r="C120" s="3"/>
      <c r="D120" s="3"/>
      <c r="E120" s="4"/>
      <c r="F120" s="3"/>
      <c r="G120" s="3"/>
      <c r="H120" s="3"/>
      <c r="I120" s="3"/>
      <c r="J120" s="3"/>
      <c r="K120" s="3"/>
      <c r="L120" s="3"/>
      <c r="M120" s="3"/>
      <c r="N120" s="2"/>
      <c r="O120" s="3"/>
      <c r="P120" s="3"/>
      <c r="Q120" s="3"/>
      <c r="R120" s="2"/>
      <c r="S120" s="3"/>
      <c r="T120" s="3"/>
      <c r="U120" s="3"/>
      <c r="V120" s="2"/>
      <c r="W120" s="3"/>
      <c r="X120" s="3"/>
      <c r="Y120" s="3"/>
    </row>
    <row r="121" spans="1:25" s="25" customFormat="1" x14ac:dyDescent="0.25">
      <c r="A121" s="16" t="s">
        <v>63</v>
      </c>
      <c r="B121" s="17"/>
      <c r="C121" s="18"/>
      <c r="D121" s="19"/>
      <c r="E121" s="20"/>
      <c r="F121" s="21"/>
      <c r="G121" s="18"/>
      <c r="H121" s="22"/>
      <c r="I121" s="23"/>
      <c r="J121" s="21"/>
      <c r="K121" s="18"/>
      <c r="L121" s="24"/>
      <c r="M121" s="23"/>
      <c r="N121" s="21"/>
      <c r="O121" s="18"/>
      <c r="P121" s="24"/>
      <c r="Q121" s="23"/>
      <c r="R121" s="21"/>
      <c r="S121" s="18"/>
      <c r="T121" s="19"/>
      <c r="U121" s="23"/>
      <c r="V121" s="21"/>
      <c r="W121" s="19"/>
      <c r="X121" s="19"/>
      <c r="Y121" s="19"/>
    </row>
    <row r="122" spans="1:25" x14ac:dyDescent="0.25">
      <c r="A122" s="3"/>
      <c r="B122" s="2"/>
      <c r="C122" s="3"/>
      <c r="D122" s="3"/>
      <c r="E122" s="4"/>
      <c r="F122" s="3"/>
      <c r="G122" s="3"/>
      <c r="H122" s="3"/>
      <c r="I122" s="3"/>
      <c r="J122" s="3"/>
      <c r="K122" s="3"/>
      <c r="L122" s="3"/>
      <c r="M122" s="3"/>
      <c r="N122" s="2"/>
      <c r="O122" s="3"/>
      <c r="P122" s="3"/>
      <c r="Q122" s="3"/>
      <c r="R122" s="3"/>
      <c r="S122" s="2"/>
      <c r="T122" s="3"/>
      <c r="U122" s="3"/>
      <c r="V122" s="3"/>
      <c r="W122" s="3"/>
      <c r="X122" s="3"/>
      <c r="Y122" s="3"/>
    </row>
    <row r="123" spans="1:25" ht="15" customHeight="1" x14ac:dyDescent="0.25">
      <c r="A123" s="3"/>
      <c r="B123" s="611" t="s">
        <v>53</v>
      </c>
      <c r="C123" s="624"/>
      <c r="D123" s="612"/>
      <c r="E123" s="3"/>
      <c r="F123" s="611" t="s">
        <v>243</v>
      </c>
      <c r="G123" s="624"/>
      <c r="H123" s="624"/>
      <c r="I123" s="624"/>
      <c r="J123" s="612"/>
      <c r="K123" s="300"/>
      <c r="L123" s="3"/>
      <c r="M123" s="611" t="s">
        <v>22</v>
      </c>
      <c r="N123" s="612"/>
      <c r="O123" s="32"/>
      <c r="Q123" s="33"/>
      <c r="R123" s="34"/>
      <c r="S123" s="34"/>
      <c r="V123" s="5"/>
    </row>
    <row r="124" spans="1:25" s="13" customFormat="1" ht="29.25" customHeight="1" x14ac:dyDescent="0.25">
      <c r="A124" s="11"/>
      <c r="B124" s="194">
        <f>+C9</f>
        <v>0</v>
      </c>
      <c r="C124" s="191" t="s">
        <v>52</v>
      </c>
      <c r="D124" s="320" t="s">
        <v>173</v>
      </c>
      <c r="E124" s="11"/>
      <c r="F124" s="321">
        <f>+B124</f>
        <v>0</v>
      </c>
      <c r="G124" s="320" t="s">
        <v>40</v>
      </c>
      <c r="H124" s="320" t="s">
        <v>242</v>
      </c>
      <c r="I124" s="320" t="s">
        <v>244</v>
      </c>
      <c r="J124" s="35" t="s">
        <v>13</v>
      </c>
      <c r="K124" s="35" t="s">
        <v>268</v>
      </c>
      <c r="L124" s="11"/>
      <c r="M124" s="322" t="s">
        <v>12</v>
      </c>
      <c r="N124" s="320" t="s">
        <v>60</v>
      </c>
      <c r="O124" s="35" t="s">
        <v>268</v>
      </c>
      <c r="Q124" s="36"/>
      <c r="R124" s="37"/>
      <c r="S124" s="38"/>
    </row>
    <row r="125" spans="1:25" ht="15" customHeight="1" x14ac:dyDescent="0.25">
      <c r="A125" s="11"/>
      <c r="B125" s="94" t="s">
        <v>149</v>
      </c>
      <c r="C125" s="95" t="str">
        <f>IF(ISBLANK('3-Monthly Input'!O13),"",'3-Monthly Input'!O13)</f>
        <v/>
      </c>
      <c r="D125" s="510" t="str">
        <f>IF(ISBLANK('1-Budget Input'!D70),"",'1-Budget Input'!D70)</f>
        <v/>
      </c>
      <c r="E125" s="11"/>
      <c r="F125" s="94" t="s">
        <v>0</v>
      </c>
      <c r="G125" s="96" t="e">
        <f t="shared" ref="G125:G136" si="0">IF(C125="",NA(),C125)</f>
        <v>#N/A</v>
      </c>
      <c r="H125" s="96" t="e">
        <f t="shared" ref="H125:H136" si="1">IF(D125="",NA(),D125)</f>
        <v>#N/A</v>
      </c>
      <c r="I125" s="96">
        <f>+SUM(D$125:D125)</f>
        <v>0</v>
      </c>
      <c r="J125" s="364" t="e">
        <f>IF(C125="",NA(),ROUND(SUM(C$125:C125)+SUM(D126:D$136),-2))</f>
        <v>#N/A</v>
      </c>
      <c r="K125" s="41" t="e">
        <f>+J125/'Total Expense'!N107</f>
        <v>#N/A</v>
      </c>
      <c r="L125" s="11"/>
      <c r="M125" s="94">
        <f>+Q144</f>
        <v>-4</v>
      </c>
      <c r="N125" s="93">
        <f>+R157</f>
        <v>0</v>
      </c>
      <c r="O125" s="41" t="e">
        <f>-N125/'Summary Table Report'!Q107</f>
        <v>#DIV/0!</v>
      </c>
      <c r="Q125" s="33"/>
      <c r="R125" s="33"/>
      <c r="S125" s="42"/>
      <c r="V125" s="5"/>
    </row>
    <row r="126" spans="1:25" x14ac:dyDescent="0.25">
      <c r="A126" s="11"/>
      <c r="B126" s="94" t="s">
        <v>150</v>
      </c>
      <c r="C126" s="95" t="str">
        <f>IF(ISBLANK('3-Monthly Input'!O14),"",'3-Monthly Input'!O14)</f>
        <v/>
      </c>
      <c r="D126" s="510" t="str">
        <f>IF(ISBLANK('1-Budget Input'!D72),"",'1-Budget Input'!D72)</f>
        <v/>
      </c>
      <c r="E126" s="11"/>
      <c r="F126" s="94" t="s">
        <v>1</v>
      </c>
      <c r="G126" s="96" t="e">
        <f t="shared" si="0"/>
        <v>#N/A</v>
      </c>
      <c r="H126" s="96" t="e">
        <f t="shared" si="1"/>
        <v>#N/A</v>
      </c>
      <c r="I126" s="96">
        <f>+SUM(D$125:D126)</f>
        <v>0</v>
      </c>
      <c r="J126" s="364" t="e">
        <f>IF(C126="",NA(),ROUND(SUM(C$125:C126)+SUM(D127:D$136),-2))</f>
        <v>#N/A</v>
      </c>
      <c r="K126" s="41" t="e">
        <f>+J126/'Total Expense'!N108</f>
        <v>#N/A</v>
      </c>
      <c r="L126" s="11"/>
      <c r="M126" s="94">
        <f>+M144</f>
        <v>-3</v>
      </c>
      <c r="N126" s="93">
        <f>+N157</f>
        <v>0</v>
      </c>
      <c r="O126" s="41" t="e">
        <f>-N126/'Summary Table Report'!P107</f>
        <v>#DIV/0!</v>
      </c>
      <c r="Q126" s="33"/>
      <c r="R126" s="33"/>
      <c r="S126" s="42"/>
      <c r="V126" s="5"/>
    </row>
    <row r="127" spans="1:25" x14ac:dyDescent="0.25">
      <c r="A127" s="11"/>
      <c r="B127" s="94" t="s">
        <v>151</v>
      </c>
      <c r="C127" s="95" t="str">
        <f>IF(ISBLANK('3-Monthly Input'!O15),"",'3-Monthly Input'!O15)</f>
        <v/>
      </c>
      <c r="D127" s="510" t="str">
        <f>IF(ISBLANK('1-Budget Input'!D74),"",'1-Budget Input'!D74)</f>
        <v/>
      </c>
      <c r="E127" s="11"/>
      <c r="F127" s="94" t="s">
        <v>2</v>
      </c>
      <c r="G127" s="96" t="e">
        <f t="shared" si="0"/>
        <v>#N/A</v>
      </c>
      <c r="H127" s="96" t="e">
        <f t="shared" si="1"/>
        <v>#N/A</v>
      </c>
      <c r="I127" s="96">
        <f>+SUM(D$125:D127)</f>
        <v>0</v>
      </c>
      <c r="J127" s="364" t="e">
        <f>IF(C127="",NA(),ROUND(SUM(C$125:C127)+SUM(D128:D$136),-2))</f>
        <v>#N/A</v>
      </c>
      <c r="K127" s="41" t="e">
        <f>+J127/'Total Expense'!N109</f>
        <v>#N/A</v>
      </c>
      <c r="L127" s="11"/>
      <c r="M127" s="94">
        <f>+I144</f>
        <v>-2</v>
      </c>
      <c r="N127" s="93">
        <f>+J157</f>
        <v>0</v>
      </c>
      <c r="O127" s="41" t="e">
        <f>-N127/'Summary Table Report'!O107</f>
        <v>#DIV/0!</v>
      </c>
      <c r="Q127" s="33"/>
      <c r="R127" s="33"/>
      <c r="S127" s="42"/>
      <c r="V127" s="5"/>
    </row>
    <row r="128" spans="1:25" x14ac:dyDescent="0.25">
      <c r="A128" s="11"/>
      <c r="B128" s="94" t="s">
        <v>152</v>
      </c>
      <c r="C128" s="95" t="str">
        <f>IF(ISBLANK('3-Monthly Input'!O16),"",'3-Monthly Input'!O16)</f>
        <v/>
      </c>
      <c r="D128" s="510" t="str">
        <f>IF(ISBLANK('1-Budget Input'!D76),"",'1-Budget Input'!D76)</f>
        <v/>
      </c>
      <c r="E128" s="11"/>
      <c r="F128" s="94" t="s">
        <v>3</v>
      </c>
      <c r="G128" s="96" t="e">
        <f t="shared" si="0"/>
        <v>#N/A</v>
      </c>
      <c r="H128" s="96" t="e">
        <f t="shared" si="1"/>
        <v>#N/A</v>
      </c>
      <c r="I128" s="96">
        <f>+SUM(D$125:D128)</f>
        <v>0</v>
      </c>
      <c r="J128" s="364" t="e">
        <f>IF(C128="",NA(),ROUND(SUM(C$125:C128)+SUM(D129:D$136),-2))</f>
        <v>#N/A</v>
      </c>
      <c r="K128" s="41" t="e">
        <f>+J128/'Total Expense'!N110</f>
        <v>#N/A</v>
      </c>
      <c r="L128" s="11"/>
      <c r="M128" s="94">
        <f>+E144</f>
        <v>-1</v>
      </c>
      <c r="N128" s="93">
        <f>+F157</f>
        <v>0</v>
      </c>
      <c r="O128" s="41" t="e">
        <f>-N128/'Summary Table Report'!L107</f>
        <v>#DIV/0!</v>
      </c>
      <c r="Q128" s="33"/>
      <c r="R128" s="33"/>
      <c r="S128" s="42"/>
      <c r="V128" s="5"/>
    </row>
    <row r="129" spans="1:25" x14ac:dyDescent="0.25">
      <c r="A129" s="11"/>
      <c r="B129" s="94" t="s">
        <v>4</v>
      </c>
      <c r="C129" s="95" t="str">
        <f>IF(ISBLANK('3-Monthly Input'!O17),"",'3-Monthly Input'!O17)</f>
        <v/>
      </c>
      <c r="D129" s="510" t="str">
        <f>IF(ISBLANK('1-Budget Input'!H70),"",'1-Budget Input'!H70)</f>
        <v/>
      </c>
      <c r="E129" s="11"/>
      <c r="F129" s="94" t="s">
        <v>4</v>
      </c>
      <c r="G129" s="96" t="e">
        <f t="shared" si="0"/>
        <v>#N/A</v>
      </c>
      <c r="H129" s="96" t="e">
        <f t="shared" si="1"/>
        <v>#N/A</v>
      </c>
      <c r="I129" s="96">
        <f>+SUM(D$125:D129)</f>
        <v>0</v>
      </c>
      <c r="J129" s="364" t="e">
        <f>IF(C129="",NA(),ROUND(SUM(C$125:C129)+SUM(D130:D$136),-2))</f>
        <v>#N/A</v>
      </c>
      <c r="K129" s="41" t="e">
        <f>+J129/'Total Expense'!N111</f>
        <v>#N/A</v>
      </c>
      <c r="L129" s="106" t="s">
        <v>20</v>
      </c>
      <c r="M129" s="94">
        <f>+B124</f>
        <v>0</v>
      </c>
      <c r="N129" s="93" t="e">
        <f>+J137</f>
        <v>#N/A</v>
      </c>
      <c r="O129" s="405" t="e">
        <f>+K137</f>
        <v>#N/A</v>
      </c>
      <c r="Q129" s="33"/>
      <c r="R129" s="34"/>
      <c r="S129" s="34"/>
      <c r="V129" s="5"/>
    </row>
    <row r="130" spans="1:25" x14ac:dyDescent="0.25">
      <c r="A130" s="98"/>
      <c r="B130" s="94" t="s">
        <v>153</v>
      </c>
      <c r="C130" s="95" t="str">
        <f>IF(ISBLANK('3-Monthly Input'!O18),"",'3-Monthly Input'!O18)</f>
        <v/>
      </c>
      <c r="D130" s="510" t="str">
        <f>IF(ISBLANK('1-Budget Input'!H72),"",'1-Budget Input'!H72)</f>
        <v/>
      </c>
      <c r="E130" s="98"/>
      <c r="F130" s="94" t="s">
        <v>5</v>
      </c>
      <c r="G130" s="96" t="e">
        <f t="shared" si="0"/>
        <v>#N/A</v>
      </c>
      <c r="H130" s="96" t="e">
        <f t="shared" si="1"/>
        <v>#N/A</v>
      </c>
      <c r="I130" s="96">
        <f>+SUM(D$125:D130)</f>
        <v>0</v>
      </c>
      <c r="J130" s="364" t="e">
        <f>IF(C130="",NA(),ROUND(SUM(C$125:C130)+SUM(D131:D$136),-2))</f>
        <v>#N/A</v>
      </c>
      <c r="K130" s="41" t="e">
        <f>+J130/'Total Expense'!N112</f>
        <v>#N/A</v>
      </c>
      <c r="L130" s="3"/>
      <c r="M130" s="3"/>
      <c r="N130" s="3"/>
      <c r="O130" s="43"/>
      <c r="Q130" s="33"/>
      <c r="R130" s="34"/>
      <c r="S130" s="34"/>
      <c r="V130" s="5"/>
    </row>
    <row r="131" spans="1:25" ht="15" customHeight="1" x14ac:dyDescent="0.25">
      <c r="A131" s="98"/>
      <c r="B131" s="94" t="s">
        <v>154</v>
      </c>
      <c r="C131" s="95" t="str">
        <f>IF(ISBLANK('3-Monthly Input'!O19),"",'3-Monthly Input'!O19)</f>
        <v/>
      </c>
      <c r="D131" s="510" t="str">
        <f>IF(ISBLANK('1-Budget Input'!H74),"",'1-Budget Input'!H74)</f>
        <v/>
      </c>
      <c r="E131" s="98"/>
      <c r="F131" s="94" t="s">
        <v>6</v>
      </c>
      <c r="G131" s="96" t="e">
        <f t="shared" si="0"/>
        <v>#N/A</v>
      </c>
      <c r="H131" s="96" t="e">
        <f t="shared" si="1"/>
        <v>#N/A</v>
      </c>
      <c r="I131" s="96">
        <f>+SUM(D$125:D131)</f>
        <v>0</v>
      </c>
      <c r="J131" s="364" t="e">
        <f>IF(C131="",NA(),ROUND(SUM(C$125:C131)+SUM(D132:D$136),-2))</f>
        <v>#N/A</v>
      </c>
      <c r="K131" s="41" t="e">
        <f>+J131/'Total Expense'!N113</f>
        <v>#N/A</v>
      </c>
      <c r="L131" s="3"/>
      <c r="M131" s="708" t="s">
        <v>245</v>
      </c>
      <c r="N131" s="708"/>
      <c r="O131" s="3"/>
      <c r="Q131" s="33"/>
      <c r="R131" s="34"/>
      <c r="S131" s="34"/>
      <c r="V131" s="5"/>
    </row>
    <row r="132" spans="1:25" x14ac:dyDescent="0.25">
      <c r="A132" s="98"/>
      <c r="B132" s="94" t="s">
        <v>155</v>
      </c>
      <c r="C132" s="95" t="str">
        <f>IF(ISBLANK('3-Monthly Input'!O20),"",'3-Monthly Input'!O20)</f>
        <v/>
      </c>
      <c r="D132" s="510" t="str">
        <f>IF(ISBLANK('1-Budget Input'!H76),"",'1-Budget Input'!H76)</f>
        <v/>
      </c>
      <c r="E132" s="98"/>
      <c r="F132" s="94" t="s">
        <v>7</v>
      </c>
      <c r="G132" s="96" t="e">
        <f t="shared" si="0"/>
        <v>#N/A</v>
      </c>
      <c r="H132" s="96" t="e">
        <f t="shared" si="1"/>
        <v>#N/A</v>
      </c>
      <c r="I132" s="96">
        <f>+SUM(D$125:D132)</f>
        <v>0</v>
      </c>
      <c r="J132" s="364" t="e">
        <f>IF(C132="",NA(),ROUND(SUM(C$125:C132)+SUM(D133:D$136),-2))</f>
        <v>#N/A</v>
      </c>
      <c r="K132" s="41" t="e">
        <f>+J132/'Total Expense'!N114</f>
        <v>#N/A</v>
      </c>
      <c r="L132" s="3"/>
      <c r="M132" s="708"/>
      <c r="N132" s="708"/>
      <c r="O132" s="43"/>
      <c r="Q132" s="33"/>
      <c r="R132" s="34"/>
      <c r="S132" s="34"/>
      <c r="V132" s="5"/>
    </row>
    <row r="133" spans="1:25" ht="15" customHeight="1" x14ac:dyDescent="0.25">
      <c r="A133" s="98"/>
      <c r="B133" s="94" t="s">
        <v>156</v>
      </c>
      <c r="C133" s="95" t="str">
        <f>IF(ISBLANK('3-Monthly Input'!O21),"",'3-Monthly Input'!O21)</f>
        <v/>
      </c>
      <c r="D133" s="510" t="str">
        <f>IF(ISBLANK('1-Budget Input'!K70),"",'1-Budget Input'!K70)</f>
        <v/>
      </c>
      <c r="E133" s="98"/>
      <c r="F133" s="94" t="s">
        <v>8</v>
      </c>
      <c r="G133" s="96" t="e">
        <f t="shared" si="0"/>
        <v>#N/A</v>
      </c>
      <c r="H133" s="96" t="e">
        <f t="shared" si="1"/>
        <v>#N/A</v>
      </c>
      <c r="I133" s="96">
        <f>+SUM(D$125:D133)</f>
        <v>0</v>
      </c>
      <c r="J133" s="364" t="e">
        <f>IF(C133="",NA(),ROUND(SUM(C$125:C133)+SUM(D134:D$136),-2))</f>
        <v>#N/A</v>
      </c>
      <c r="K133" s="41" t="e">
        <f>+J133/'Total Expense'!N115</f>
        <v>#N/A</v>
      </c>
      <c r="L133" s="3"/>
      <c r="M133" s="708"/>
      <c r="N133" s="708"/>
      <c r="O133" s="43"/>
      <c r="Q133" s="33"/>
      <c r="R133" s="34"/>
      <c r="S133" s="34"/>
      <c r="V133" s="5"/>
    </row>
    <row r="134" spans="1:25" x14ac:dyDescent="0.25">
      <c r="A134" s="98"/>
      <c r="B134" s="94" t="s">
        <v>157</v>
      </c>
      <c r="C134" s="95" t="str">
        <f>IF(ISBLANK('3-Monthly Input'!O22),"",'3-Monthly Input'!O22)</f>
        <v/>
      </c>
      <c r="D134" s="510" t="str">
        <f>IF(ISBLANK('1-Budget Input'!K72),"",'1-Budget Input'!K72)</f>
        <v/>
      </c>
      <c r="E134" s="98"/>
      <c r="F134" s="94" t="s">
        <v>9</v>
      </c>
      <c r="G134" s="96" t="e">
        <f t="shared" si="0"/>
        <v>#N/A</v>
      </c>
      <c r="H134" s="96" t="e">
        <f t="shared" si="1"/>
        <v>#N/A</v>
      </c>
      <c r="I134" s="96">
        <f>+SUM(D$125:D134)</f>
        <v>0</v>
      </c>
      <c r="J134" s="364" t="e">
        <f>IF(C134="",NA(),ROUND(SUM(C$125:C134)+SUM(D135:D$136),-2))</f>
        <v>#N/A</v>
      </c>
      <c r="K134" s="41" t="e">
        <f>+J134/'Total Expense'!N116</f>
        <v>#N/A</v>
      </c>
      <c r="L134" s="3"/>
      <c r="M134" s="708"/>
      <c r="N134" s="708"/>
      <c r="O134" s="43"/>
      <c r="Q134" s="33"/>
      <c r="R134" s="34"/>
      <c r="S134" s="34"/>
      <c r="V134" s="5"/>
    </row>
    <row r="135" spans="1:25" x14ac:dyDescent="0.25">
      <c r="A135" s="98"/>
      <c r="B135" s="94" t="s">
        <v>158</v>
      </c>
      <c r="C135" s="95" t="str">
        <f>IF(ISBLANK('3-Monthly Input'!O23),"",'3-Monthly Input'!O23)</f>
        <v/>
      </c>
      <c r="D135" s="510" t="str">
        <f>IF(ISBLANK('1-Budget Input'!K74),"",'1-Budget Input'!K74)</f>
        <v/>
      </c>
      <c r="E135" s="98"/>
      <c r="F135" s="94" t="s">
        <v>10</v>
      </c>
      <c r="G135" s="96" t="e">
        <f t="shared" si="0"/>
        <v>#N/A</v>
      </c>
      <c r="H135" s="96" t="e">
        <f t="shared" si="1"/>
        <v>#N/A</v>
      </c>
      <c r="I135" s="96">
        <f>+SUM(D$125:D135)</f>
        <v>0</v>
      </c>
      <c r="J135" s="364" t="e">
        <f>IF(C135="",NA(),ROUND(SUM(C$125:C135)+SUM(D136:D$136),-2))</f>
        <v>#N/A</v>
      </c>
      <c r="K135" s="41" t="e">
        <f>+J135/'Total Expense'!N117</f>
        <v>#N/A</v>
      </c>
      <c r="L135" s="3"/>
      <c r="M135" s="44"/>
      <c r="N135" s="44"/>
      <c r="O135" s="43"/>
      <c r="Q135" s="33"/>
      <c r="R135" s="34"/>
      <c r="S135" s="34"/>
      <c r="V135" s="5"/>
    </row>
    <row r="136" spans="1:25" x14ac:dyDescent="0.25">
      <c r="A136" s="98"/>
      <c r="B136" s="94" t="s">
        <v>159</v>
      </c>
      <c r="C136" s="95" t="str">
        <f>IF(ISBLANK('3-Monthly Input'!O24),"",'3-Monthly Input'!O24)</f>
        <v/>
      </c>
      <c r="D136" s="510" t="str">
        <f>IF(ISBLANK('1-Budget Input'!K76),"",'1-Budget Input'!K76)</f>
        <v/>
      </c>
      <c r="E136" s="98"/>
      <c r="F136" s="94" t="s">
        <v>11</v>
      </c>
      <c r="G136" s="96" t="e">
        <f t="shared" si="0"/>
        <v>#N/A</v>
      </c>
      <c r="H136" s="96" t="e">
        <f t="shared" si="1"/>
        <v>#N/A</v>
      </c>
      <c r="I136" s="96">
        <f>+SUM(D$125:D136)</f>
        <v>0</v>
      </c>
      <c r="J136" s="364" t="e">
        <f>IF(C136="",NA(),ROUND(SUM(C$125:C136),-2))</f>
        <v>#N/A</v>
      </c>
      <c r="K136" s="41" t="e">
        <f>+J136/'Total Expense'!N118</f>
        <v>#N/A</v>
      </c>
      <c r="L136" s="3"/>
      <c r="M136" s="3"/>
      <c r="N136" s="3"/>
      <c r="O136" s="43"/>
      <c r="Q136" s="33"/>
      <c r="R136" s="34"/>
      <c r="S136" s="34"/>
      <c r="V136" s="5"/>
    </row>
    <row r="137" spans="1:25" x14ac:dyDescent="0.25">
      <c r="A137" s="3"/>
      <c r="B137" s="45" t="s">
        <v>19</v>
      </c>
      <c r="C137" s="17">
        <f>SUM(C125:C136)</f>
        <v>0</v>
      </c>
      <c r="D137" s="17">
        <f>SUM(D125:D136)</f>
        <v>0</v>
      </c>
      <c r="E137" s="3"/>
      <c r="F137" s="46"/>
      <c r="G137" s="323" t="s">
        <v>50</v>
      </c>
      <c r="H137" s="17"/>
      <c r="I137" s="17"/>
      <c r="J137" s="17" t="e">
        <f>LOOKUP(9.99E+307,J125:J136)</f>
        <v>#N/A</v>
      </c>
      <c r="K137" s="49" t="e">
        <f>LOOKUP(9.99E+307,K125:K136)</f>
        <v>#N/A</v>
      </c>
      <c r="L137" s="3"/>
      <c r="N137" s="5"/>
      <c r="Q137" s="29"/>
      <c r="R137" s="5"/>
      <c r="V137" s="5"/>
    </row>
    <row r="138" spans="1:25" x14ac:dyDescent="0.25">
      <c r="A138" s="3"/>
      <c r="B138" s="2"/>
      <c r="D138" s="50"/>
      <c r="E138" s="51"/>
      <c r="F138" s="3"/>
      <c r="G138" s="3"/>
      <c r="H138" s="3"/>
      <c r="I138" s="3"/>
      <c r="J138" s="3"/>
      <c r="K138" s="3"/>
      <c r="L138" s="3"/>
      <c r="M138" s="3"/>
      <c r="N138" s="3"/>
      <c r="O138" s="3"/>
      <c r="P138" s="3"/>
      <c r="Q138" s="3"/>
      <c r="R138" s="2"/>
      <c r="S138" s="3"/>
      <c r="T138" s="3"/>
      <c r="U138" s="3"/>
      <c r="V138" s="3"/>
      <c r="W138" s="2"/>
      <c r="X138" s="3"/>
      <c r="Y138" s="3"/>
    </row>
    <row r="139" spans="1:25" x14ac:dyDescent="0.25">
      <c r="A139" s="3"/>
      <c r="B139" s="2"/>
      <c r="C139" s="3"/>
      <c r="D139" s="3"/>
      <c r="E139" s="4"/>
      <c r="F139" s="3"/>
      <c r="G139" s="3"/>
      <c r="H139" s="3"/>
      <c r="I139" s="3"/>
      <c r="J139" s="3"/>
      <c r="K139" s="3"/>
      <c r="L139" s="3"/>
      <c r="M139" s="3"/>
      <c r="N139" s="2"/>
      <c r="O139" s="3"/>
      <c r="P139" s="3"/>
      <c r="Q139" s="3"/>
      <c r="R139" s="2"/>
      <c r="S139" s="3"/>
      <c r="T139" s="3"/>
      <c r="U139" s="3"/>
      <c r="V139" s="2"/>
      <c r="W139" s="3"/>
      <c r="X139" s="3"/>
      <c r="Y139" s="3"/>
    </row>
    <row r="140" spans="1:25" ht="18.75" x14ac:dyDescent="0.3">
      <c r="A140" s="15" t="s">
        <v>146</v>
      </c>
      <c r="B140" s="2"/>
      <c r="C140" s="3"/>
      <c r="D140" s="3"/>
      <c r="E140" s="4"/>
      <c r="F140" s="3"/>
      <c r="G140" s="3"/>
      <c r="H140" s="3"/>
      <c r="I140" s="3"/>
      <c r="J140" s="3"/>
      <c r="K140" s="3"/>
      <c r="L140" s="3"/>
      <c r="M140" s="3"/>
      <c r="N140" s="2"/>
      <c r="O140" s="3"/>
      <c r="P140" s="3"/>
      <c r="Q140" s="3"/>
      <c r="R140" s="2"/>
      <c r="S140" s="3"/>
      <c r="T140" s="3"/>
      <c r="U140" s="3"/>
      <c r="V140" s="2"/>
      <c r="W140" s="3"/>
      <c r="X140" s="3"/>
      <c r="Y140" s="3"/>
    </row>
    <row r="141" spans="1:25" ht="15.75" customHeight="1" x14ac:dyDescent="0.25">
      <c r="A141" s="30" t="str">
        <f>+C11</f>
        <v>Not Used</v>
      </c>
      <c r="B141" s="2"/>
      <c r="C141" s="3"/>
      <c r="D141" s="3"/>
      <c r="E141" s="4"/>
      <c r="F141" s="3"/>
      <c r="G141" s="3"/>
      <c r="H141" s="3"/>
      <c r="I141" s="3"/>
      <c r="J141" s="3"/>
      <c r="K141" s="3"/>
      <c r="L141" s="3"/>
      <c r="M141" s="3"/>
      <c r="N141" s="2"/>
      <c r="O141" s="3"/>
      <c r="P141" s="3"/>
      <c r="Q141" s="3"/>
      <c r="R141" s="2"/>
      <c r="S141" s="3"/>
      <c r="T141" s="3"/>
      <c r="U141" s="3"/>
      <c r="V141" s="2"/>
      <c r="W141" s="3"/>
      <c r="X141" s="3"/>
      <c r="Y141" s="3"/>
    </row>
    <row r="142" spans="1:25" s="25" customFormat="1" x14ac:dyDescent="0.25">
      <c r="A142" s="16" t="s">
        <v>64</v>
      </c>
      <c r="B142" s="17"/>
      <c r="C142" s="18"/>
      <c r="D142" s="19"/>
      <c r="E142" s="20"/>
      <c r="F142" s="21"/>
      <c r="G142" s="18"/>
      <c r="H142" s="22"/>
      <c r="I142" s="23"/>
      <c r="J142" s="21"/>
      <c r="K142" s="18"/>
      <c r="L142" s="24"/>
      <c r="M142" s="23"/>
      <c r="N142" s="21"/>
      <c r="O142" s="18"/>
      <c r="P142" s="24"/>
      <c r="Q142" s="23"/>
      <c r="R142" s="21"/>
      <c r="S142" s="18"/>
      <c r="T142" s="19"/>
      <c r="U142" s="23"/>
      <c r="V142" s="21"/>
      <c r="W142" s="19"/>
      <c r="X142" s="19"/>
      <c r="Y142" s="19"/>
    </row>
    <row r="143" spans="1:25" x14ac:dyDescent="0.25">
      <c r="A143" s="3"/>
      <c r="B143" s="2"/>
      <c r="C143" s="3"/>
      <c r="D143" s="3"/>
      <c r="E143" s="4"/>
      <c r="F143" s="3"/>
      <c r="G143" s="3"/>
      <c r="H143" s="3"/>
      <c r="I143" s="3"/>
      <c r="J143" s="3"/>
      <c r="K143" s="3"/>
      <c r="L143" s="3"/>
      <c r="M143" s="3"/>
      <c r="N143" s="2"/>
      <c r="O143" s="3"/>
      <c r="P143" s="3"/>
      <c r="Q143" s="3"/>
      <c r="R143" s="2"/>
      <c r="S143" s="3"/>
      <c r="T143" s="3"/>
      <c r="U143" s="3"/>
      <c r="V143" s="2"/>
      <c r="W143" s="3"/>
      <c r="X143" s="3"/>
      <c r="Y143" s="3"/>
    </row>
    <row r="144" spans="1:25" s="54" customFormat="1" ht="29.25" customHeight="1" x14ac:dyDescent="0.25">
      <c r="A144" s="191" t="s">
        <v>18</v>
      </c>
      <c r="B144" s="191" t="s">
        <v>47</v>
      </c>
      <c r="C144" s="191" t="s">
        <v>14</v>
      </c>
      <c r="D144" s="52"/>
      <c r="E144" s="194">
        <f>+C9-1</f>
        <v>-1</v>
      </c>
      <c r="F144" s="191" t="s">
        <v>46</v>
      </c>
      <c r="G144" s="191" t="s">
        <v>14</v>
      </c>
      <c r="H144" s="53"/>
      <c r="I144" s="194">
        <f>+E144-1</f>
        <v>-2</v>
      </c>
      <c r="J144" s="191" t="s">
        <v>46</v>
      </c>
      <c r="K144" s="191" t="s">
        <v>14</v>
      </c>
      <c r="L144" s="52"/>
      <c r="M144" s="194">
        <f>+I144-1</f>
        <v>-3</v>
      </c>
      <c r="N144" s="191" t="s">
        <v>46</v>
      </c>
      <c r="O144" s="191" t="s">
        <v>14</v>
      </c>
      <c r="P144" s="52"/>
      <c r="Q144" s="194">
        <f>+M144-1</f>
        <v>-4</v>
      </c>
      <c r="R144" s="191" t="s">
        <v>46</v>
      </c>
      <c r="S144" s="191" t="s">
        <v>14</v>
      </c>
      <c r="T144" s="52"/>
      <c r="U144" s="52"/>
      <c r="V144" s="52"/>
      <c r="W144" s="52"/>
      <c r="X144" s="52"/>
      <c r="Y144" s="52"/>
    </row>
    <row r="145" spans="1:25" s="13" customFormat="1" x14ac:dyDescent="0.25">
      <c r="A145" s="94" t="s">
        <v>0</v>
      </c>
      <c r="B145" s="96">
        <f t="shared" ref="B145:B156" si="2">+F145+J145+N145+R145</f>
        <v>0</v>
      </c>
      <c r="C145" s="41" t="e">
        <f t="shared" ref="C145:C156" si="3">+B145/B$157</f>
        <v>#DIV/0!</v>
      </c>
      <c r="D145" s="11"/>
      <c r="E145" s="94" t="s">
        <v>0</v>
      </c>
      <c r="F145" s="309">
        <f>+'3-Monthly Input'!O35</f>
        <v>0</v>
      </c>
      <c r="G145" s="41" t="e">
        <f t="shared" ref="G145:G156" si="4">+F145/F$157</f>
        <v>#DIV/0!</v>
      </c>
      <c r="H145" s="55"/>
      <c r="I145" s="94" t="s">
        <v>0</v>
      </c>
      <c r="J145" s="310">
        <f>+'3-Monthly Input'!O53</f>
        <v>0</v>
      </c>
      <c r="K145" s="41" t="e">
        <f t="shared" ref="K145:K156" si="5">+J145/J$157</f>
        <v>#DIV/0!</v>
      </c>
      <c r="L145" s="11"/>
      <c r="M145" s="94" t="s">
        <v>0</v>
      </c>
      <c r="N145" s="310">
        <f>+'3-Monthly Input'!O71</f>
        <v>0</v>
      </c>
      <c r="O145" s="41" t="e">
        <f t="shared" ref="O145:O156" si="6">+N145/N$157</f>
        <v>#DIV/0!</v>
      </c>
      <c r="P145" s="11"/>
      <c r="Q145" s="94" t="s">
        <v>0</v>
      </c>
      <c r="R145" s="310">
        <f>+'3-Monthly Input'!O89</f>
        <v>0</v>
      </c>
      <c r="S145" s="41" t="e">
        <f t="shared" ref="S145:S156" si="7">+R145/R$157</f>
        <v>#DIV/0!</v>
      </c>
      <c r="T145" s="11"/>
      <c r="U145" s="11"/>
      <c r="V145" s="11"/>
      <c r="W145" s="11"/>
      <c r="X145" s="11"/>
      <c r="Y145" s="11"/>
    </row>
    <row r="146" spans="1:25" s="13" customFormat="1" x14ac:dyDescent="0.25">
      <c r="A146" s="94" t="s">
        <v>1</v>
      </c>
      <c r="B146" s="96">
        <f t="shared" si="2"/>
        <v>0</v>
      </c>
      <c r="C146" s="41" t="e">
        <f t="shared" si="3"/>
        <v>#DIV/0!</v>
      </c>
      <c r="D146" s="11"/>
      <c r="E146" s="94" t="s">
        <v>1</v>
      </c>
      <c r="F146" s="309">
        <f>+'3-Monthly Input'!O36</f>
        <v>0</v>
      </c>
      <c r="G146" s="41" t="e">
        <f t="shared" si="4"/>
        <v>#DIV/0!</v>
      </c>
      <c r="H146" s="55"/>
      <c r="I146" s="94" t="s">
        <v>1</v>
      </c>
      <c r="J146" s="310">
        <f>+'3-Monthly Input'!O54</f>
        <v>0</v>
      </c>
      <c r="K146" s="41" t="e">
        <f t="shared" si="5"/>
        <v>#DIV/0!</v>
      </c>
      <c r="L146" s="11"/>
      <c r="M146" s="94" t="s">
        <v>1</v>
      </c>
      <c r="N146" s="310">
        <f>+'3-Monthly Input'!O72</f>
        <v>0</v>
      </c>
      <c r="O146" s="41" t="e">
        <f t="shared" si="6"/>
        <v>#DIV/0!</v>
      </c>
      <c r="P146" s="11"/>
      <c r="Q146" s="94" t="s">
        <v>1</v>
      </c>
      <c r="R146" s="310">
        <f>+'3-Monthly Input'!O90</f>
        <v>0</v>
      </c>
      <c r="S146" s="41" t="e">
        <f t="shared" si="7"/>
        <v>#DIV/0!</v>
      </c>
      <c r="T146" s="11"/>
      <c r="U146" s="11"/>
      <c r="V146" s="11"/>
      <c r="W146" s="11"/>
      <c r="X146" s="11"/>
      <c r="Y146" s="11"/>
    </row>
    <row r="147" spans="1:25" s="13" customFormat="1" x14ac:dyDescent="0.25">
      <c r="A147" s="94" t="s">
        <v>2</v>
      </c>
      <c r="B147" s="96">
        <f t="shared" si="2"/>
        <v>0</v>
      </c>
      <c r="C147" s="41" t="e">
        <f t="shared" si="3"/>
        <v>#DIV/0!</v>
      </c>
      <c r="D147" s="11"/>
      <c r="E147" s="94" t="s">
        <v>2</v>
      </c>
      <c r="F147" s="309">
        <f>+'3-Monthly Input'!O37</f>
        <v>0</v>
      </c>
      <c r="G147" s="41" t="e">
        <f t="shared" si="4"/>
        <v>#DIV/0!</v>
      </c>
      <c r="H147" s="55"/>
      <c r="I147" s="94" t="s">
        <v>2</v>
      </c>
      <c r="J147" s="310">
        <f>+'3-Monthly Input'!O55</f>
        <v>0</v>
      </c>
      <c r="K147" s="41" t="e">
        <f t="shared" si="5"/>
        <v>#DIV/0!</v>
      </c>
      <c r="L147" s="11"/>
      <c r="M147" s="94" t="s">
        <v>2</v>
      </c>
      <c r="N147" s="310">
        <f>+'3-Monthly Input'!O73</f>
        <v>0</v>
      </c>
      <c r="O147" s="41" t="e">
        <f t="shared" si="6"/>
        <v>#DIV/0!</v>
      </c>
      <c r="P147" s="11"/>
      <c r="Q147" s="94" t="s">
        <v>2</v>
      </c>
      <c r="R147" s="310">
        <f>+'3-Monthly Input'!O91</f>
        <v>0</v>
      </c>
      <c r="S147" s="41" t="e">
        <f t="shared" si="7"/>
        <v>#DIV/0!</v>
      </c>
      <c r="T147" s="11"/>
      <c r="U147" s="11"/>
      <c r="V147" s="11"/>
      <c r="W147" s="11"/>
      <c r="X147" s="11"/>
      <c r="Y147" s="11"/>
    </row>
    <row r="148" spans="1:25" s="13" customFormat="1" x14ac:dyDescent="0.25">
      <c r="A148" s="94" t="s">
        <v>3</v>
      </c>
      <c r="B148" s="96">
        <f t="shared" si="2"/>
        <v>0</v>
      </c>
      <c r="C148" s="41" t="e">
        <f t="shared" si="3"/>
        <v>#DIV/0!</v>
      </c>
      <c r="D148" s="11"/>
      <c r="E148" s="94" t="s">
        <v>3</v>
      </c>
      <c r="F148" s="309">
        <f>+'3-Monthly Input'!O38</f>
        <v>0</v>
      </c>
      <c r="G148" s="41" t="e">
        <f t="shared" si="4"/>
        <v>#DIV/0!</v>
      </c>
      <c r="H148" s="55"/>
      <c r="I148" s="94" t="s">
        <v>3</v>
      </c>
      <c r="J148" s="310">
        <f>+'3-Monthly Input'!O56</f>
        <v>0</v>
      </c>
      <c r="K148" s="41" t="e">
        <f t="shared" si="5"/>
        <v>#DIV/0!</v>
      </c>
      <c r="L148" s="11"/>
      <c r="M148" s="94" t="s">
        <v>3</v>
      </c>
      <c r="N148" s="310">
        <f>+'3-Monthly Input'!O74</f>
        <v>0</v>
      </c>
      <c r="O148" s="41" t="e">
        <f t="shared" si="6"/>
        <v>#DIV/0!</v>
      </c>
      <c r="P148" s="11"/>
      <c r="Q148" s="94" t="s">
        <v>3</v>
      </c>
      <c r="R148" s="310">
        <f>+'3-Monthly Input'!O92</f>
        <v>0</v>
      </c>
      <c r="S148" s="41" t="e">
        <f t="shared" si="7"/>
        <v>#DIV/0!</v>
      </c>
      <c r="T148" s="11"/>
      <c r="U148" s="11"/>
      <c r="V148" s="11"/>
      <c r="W148" s="11"/>
      <c r="X148" s="11"/>
      <c r="Y148" s="11"/>
    </row>
    <row r="149" spans="1:25" s="13" customFormat="1" x14ac:dyDescent="0.25">
      <c r="A149" s="94" t="s">
        <v>4</v>
      </c>
      <c r="B149" s="96">
        <f t="shared" si="2"/>
        <v>0</v>
      </c>
      <c r="C149" s="41" t="e">
        <f t="shared" si="3"/>
        <v>#DIV/0!</v>
      </c>
      <c r="D149" s="11"/>
      <c r="E149" s="94" t="s">
        <v>4</v>
      </c>
      <c r="F149" s="309">
        <f>+'3-Monthly Input'!O39</f>
        <v>0</v>
      </c>
      <c r="G149" s="41" t="e">
        <f t="shared" si="4"/>
        <v>#DIV/0!</v>
      </c>
      <c r="H149" s="55"/>
      <c r="I149" s="94" t="s">
        <v>4</v>
      </c>
      <c r="J149" s="310">
        <f>+'3-Monthly Input'!O57</f>
        <v>0</v>
      </c>
      <c r="K149" s="41" t="e">
        <f t="shared" si="5"/>
        <v>#DIV/0!</v>
      </c>
      <c r="L149" s="11"/>
      <c r="M149" s="94" t="s">
        <v>4</v>
      </c>
      <c r="N149" s="310">
        <f>+'3-Monthly Input'!O75</f>
        <v>0</v>
      </c>
      <c r="O149" s="41" t="e">
        <f t="shared" si="6"/>
        <v>#DIV/0!</v>
      </c>
      <c r="P149" s="11"/>
      <c r="Q149" s="94" t="s">
        <v>4</v>
      </c>
      <c r="R149" s="310">
        <f>+'3-Monthly Input'!O93</f>
        <v>0</v>
      </c>
      <c r="S149" s="41" t="e">
        <f t="shared" si="7"/>
        <v>#DIV/0!</v>
      </c>
      <c r="T149" s="11"/>
      <c r="U149" s="11"/>
      <c r="V149" s="11"/>
      <c r="W149" s="11"/>
      <c r="X149" s="11"/>
      <c r="Y149" s="11"/>
    </row>
    <row r="150" spans="1:25" s="13" customFormat="1" x14ac:dyDescent="0.25">
      <c r="A150" s="94" t="s">
        <v>5</v>
      </c>
      <c r="B150" s="96">
        <f t="shared" si="2"/>
        <v>0</v>
      </c>
      <c r="C150" s="41" t="e">
        <f t="shared" si="3"/>
        <v>#DIV/0!</v>
      </c>
      <c r="D150" s="11"/>
      <c r="E150" s="94" t="s">
        <v>5</v>
      </c>
      <c r="F150" s="309">
        <f>+'3-Monthly Input'!O40</f>
        <v>0</v>
      </c>
      <c r="G150" s="41" t="e">
        <f t="shared" si="4"/>
        <v>#DIV/0!</v>
      </c>
      <c r="H150" s="55"/>
      <c r="I150" s="94" t="s">
        <v>5</v>
      </c>
      <c r="J150" s="310">
        <f>+'3-Monthly Input'!O58</f>
        <v>0</v>
      </c>
      <c r="K150" s="41" t="e">
        <f t="shared" si="5"/>
        <v>#DIV/0!</v>
      </c>
      <c r="L150" s="11"/>
      <c r="M150" s="94" t="s">
        <v>5</v>
      </c>
      <c r="N150" s="310">
        <f>+'3-Monthly Input'!O76</f>
        <v>0</v>
      </c>
      <c r="O150" s="41" t="e">
        <f t="shared" si="6"/>
        <v>#DIV/0!</v>
      </c>
      <c r="P150" s="11"/>
      <c r="Q150" s="94" t="s">
        <v>5</v>
      </c>
      <c r="R150" s="310">
        <f>+'3-Monthly Input'!O94</f>
        <v>0</v>
      </c>
      <c r="S150" s="41" t="e">
        <f t="shared" si="7"/>
        <v>#DIV/0!</v>
      </c>
      <c r="T150" s="11"/>
      <c r="U150" s="11"/>
      <c r="V150" s="11"/>
      <c r="W150" s="11"/>
      <c r="X150" s="11"/>
      <c r="Y150" s="11"/>
    </row>
    <row r="151" spans="1:25" s="13" customFormat="1" x14ac:dyDescent="0.25">
      <c r="A151" s="94" t="s">
        <v>6</v>
      </c>
      <c r="B151" s="96">
        <f t="shared" si="2"/>
        <v>0</v>
      </c>
      <c r="C151" s="41" t="e">
        <f t="shared" si="3"/>
        <v>#DIV/0!</v>
      </c>
      <c r="D151" s="11"/>
      <c r="E151" s="94" t="s">
        <v>6</v>
      </c>
      <c r="F151" s="309">
        <f>+'3-Monthly Input'!O41</f>
        <v>0</v>
      </c>
      <c r="G151" s="41" t="e">
        <f t="shared" si="4"/>
        <v>#DIV/0!</v>
      </c>
      <c r="H151" s="55"/>
      <c r="I151" s="94" t="s">
        <v>6</v>
      </c>
      <c r="J151" s="310">
        <f>+'3-Monthly Input'!O59</f>
        <v>0</v>
      </c>
      <c r="K151" s="41" t="e">
        <f t="shared" si="5"/>
        <v>#DIV/0!</v>
      </c>
      <c r="L151" s="11"/>
      <c r="M151" s="94" t="s">
        <v>6</v>
      </c>
      <c r="N151" s="310">
        <f>+'3-Monthly Input'!O77</f>
        <v>0</v>
      </c>
      <c r="O151" s="41" t="e">
        <f t="shared" si="6"/>
        <v>#DIV/0!</v>
      </c>
      <c r="P151" s="11"/>
      <c r="Q151" s="94" t="s">
        <v>6</v>
      </c>
      <c r="R151" s="310">
        <f>+'3-Monthly Input'!O95</f>
        <v>0</v>
      </c>
      <c r="S151" s="41" t="e">
        <f t="shared" si="7"/>
        <v>#DIV/0!</v>
      </c>
      <c r="T151" s="11"/>
      <c r="U151" s="11"/>
      <c r="V151" s="11"/>
      <c r="W151" s="11"/>
      <c r="X151" s="11"/>
      <c r="Y151" s="11"/>
    </row>
    <row r="152" spans="1:25" s="13" customFormat="1" x14ac:dyDescent="0.25">
      <c r="A152" s="94" t="s">
        <v>7</v>
      </c>
      <c r="B152" s="96">
        <f t="shared" si="2"/>
        <v>0</v>
      </c>
      <c r="C152" s="41" t="e">
        <f t="shared" si="3"/>
        <v>#DIV/0!</v>
      </c>
      <c r="D152" s="11"/>
      <c r="E152" s="94" t="s">
        <v>7</v>
      </c>
      <c r="F152" s="309">
        <f>+'3-Monthly Input'!O42</f>
        <v>0</v>
      </c>
      <c r="G152" s="41" t="e">
        <f t="shared" si="4"/>
        <v>#DIV/0!</v>
      </c>
      <c r="H152" s="55"/>
      <c r="I152" s="94" t="s">
        <v>7</v>
      </c>
      <c r="J152" s="310">
        <f>+'3-Monthly Input'!O60</f>
        <v>0</v>
      </c>
      <c r="K152" s="41" t="e">
        <f t="shared" si="5"/>
        <v>#DIV/0!</v>
      </c>
      <c r="L152" s="11"/>
      <c r="M152" s="94" t="s">
        <v>7</v>
      </c>
      <c r="N152" s="310">
        <f>+'3-Monthly Input'!O78</f>
        <v>0</v>
      </c>
      <c r="O152" s="41" t="e">
        <f t="shared" si="6"/>
        <v>#DIV/0!</v>
      </c>
      <c r="P152" s="11"/>
      <c r="Q152" s="94" t="s">
        <v>7</v>
      </c>
      <c r="R152" s="310">
        <f>+'3-Monthly Input'!O96</f>
        <v>0</v>
      </c>
      <c r="S152" s="41" t="e">
        <f t="shared" si="7"/>
        <v>#DIV/0!</v>
      </c>
      <c r="T152" s="11"/>
      <c r="U152" s="11"/>
      <c r="V152" s="11"/>
      <c r="W152" s="11"/>
      <c r="X152" s="11"/>
      <c r="Y152" s="11"/>
    </row>
    <row r="153" spans="1:25" s="13" customFormat="1" x14ac:dyDescent="0.25">
      <c r="A153" s="94" t="s">
        <v>8</v>
      </c>
      <c r="B153" s="96">
        <f t="shared" si="2"/>
        <v>0</v>
      </c>
      <c r="C153" s="41" t="e">
        <f t="shared" si="3"/>
        <v>#DIV/0!</v>
      </c>
      <c r="D153" s="11"/>
      <c r="E153" s="94" t="s">
        <v>8</v>
      </c>
      <c r="F153" s="309">
        <f>+'3-Monthly Input'!O43</f>
        <v>0</v>
      </c>
      <c r="G153" s="41" t="e">
        <f t="shared" si="4"/>
        <v>#DIV/0!</v>
      </c>
      <c r="H153" s="55"/>
      <c r="I153" s="94" t="s">
        <v>8</v>
      </c>
      <c r="J153" s="310">
        <f>+'3-Monthly Input'!O61</f>
        <v>0</v>
      </c>
      <c r="K153" s="41" t="e">
        <f t="shared" si="5"/>
        <v>#DIV/0!</v>
      </c>
      <c r="L153" s="11"/>
      <c r="M153" s="94" t="s">
        <v>8</v>
      </c>
      <c r="N153" s="310">
        <f>+'3-Monthly Input'!O79</f>
        <v>0</v>
      </c>
      <c r="O153" s="41" t="e">
        <f t="shared" si="6"/>
        <v>#DIV/0!</v>
      </c>
      <c r="P153" s="11"/>
      <c r="Q153" s="94" t="s">
        <v>8</v>
      </c>
      <c r="R153" s="310">
        <f>+'3-Monthly Input'!O97</f>
        <v>0</v>
      </c>
      <c r="S153" s="41" t="e">
        <f t="shared" si="7"/>
        <v>#DIV/0!</v>
      </c>
      <c r="T153" s="11"/>
      <c r="U153" s="11"/>
      <c r="V153" s="11"/>
      <c r="W153" s="11"/>
      <c r="X153" s="11"/>
      <c r="Y153" s="11"/>
    </row>
    <row r="154" spans="1:25" s="13" customFormat="1" x14ac:dyDescent="0.25">
      <c r="A154" s="94" t="s">
        <v>9</v>
      </c>
      <c r="B154" s="96">
        <f t="shared" si="2"/>
        <v>0</v>
      </c>
      <c r="C154" s="41" t="e">
        <f t="shared" si="3"/>
        <v>#DIV/0!</v>
      </c>
      <c r="D154" s="11"/>
      <c r="E154" s="94" t="s">
        <v>9</v>
      </c>
      <c r="F154" s="309">
        <f>+'3-Monthly Input'!O44</f>
        <v>0</v>
      </c>
      <c r="G154" s="41" t="e">
        <f t="shared" si="4"/>
        <v>#DIV/0!</v>
      </c>
      <c r="H154" s="55"/>
      <c r="I154" s="94" t="s">
        <v>9</v>
      </c>
      <c r="J154" s="310">
        <f>+'3-Monthly Input'!O62</f>
        <v>0</v>
      </c>
      <c r="K154" s="41" t="e">
        <f t="shared" si="5"/>
        <v>#DIV/0!</v>
      </c>
      <c r="L154" s="11"/>
      <c r="M154" s="94" t="s">
        <v>9</v>
      </c>
      <c r="N154" s="310">
        <f>+'3-Monthly Input'!O80</f>
        <v>0</v>
      </c>
      <c r="O154" s="41" t="e">
        <f t="shared" si="6"/>
        <v>#DIV/0!</v>
      </c>
      <c r="P154" s="11"/>
      <c r="Q154" s="94" t="s">
        <v>9</v>
      </c>
      <c r="R154" s="310">
        <f>+'3-Monthly Input'!O98</f>
        <v>0</v>
      </c>
      <c r="S154" s="41" t="e">
        <f t="shared" si="7"/>
        <v>#DIV/0!</v>
      </c>
      <c r="T154" s="11"/>
      <c r="U154" s="11"/>
      <c r="V154" s="11"/>
      <c r="W154" s="11"/>
      <c r="X154" s="11"/>
      <c r="Y154" s="11"/>
    </row>
    <row r="155" spans="1:25" s="13" customFormat="1" x14ac:dyDescent="0.25">
      <c r="A155" s="94" t="s">
        <v>10</v>
      </c>
      <c r="B155" s="96">
        <f t="shared" si="2"/>
        <v>0</v>
      </c>
      <c r="C155" s="41" t="e">
        <f t="shared" si="3"/>
        <v>#DIV/0!</v>
      </c>
      <c r="D155" s="11"/>
      <c r="E155" s="94" t="s">
        <v>10</v>
      </c>
      <c r="F155" s="309">
        <f>+'3-Monthly Input'!O45</f>
        <v>0</v>
      </c>
      <c r="G155" s="41" t="e">
        <f t="shared" si="4"/>
        <v>#DIV/0!</v>
      </c>
      <c r="H155" s="55"/>
      <c r="I155" s="94" t="s">
        <v>10</v>
      </c>
      <c r="J155" s="310">
        <f>+'3-Monthly Input'!O63</f>
        <v>0</v>
      </c>
      <c r="K155" s="41" t="e">
        <f t="shared" si="5"/>
        <v>#DIV/0!</v>
      </c>
      <c r="L155" s="11"/>
      <c r="M155" s="94" t="s">
        <v>10</v>
      </c>
      <c r="N155" s="310">
        <f>+'3-Monthly Input'!O81</f>
        <v>0</v>
      </c>
      <c r="O155" s="41" t="e">
        <f t="shared" si="6"/>
        <v>#DIV/0!</v>
      </c>
      <c r="P155" s="11"/>
      <c r="Q155" s="94" t="s">
        <v>10</v>
      </c>
      <c r="R155" s="310">
        <f>+'3-Monthly Input'!O99</f>
        <v>0</v>
      </c>
      <c r="S155" s="41" t="e">
        <f t="shared" si="7"/>
        <v>#DIV/0!</v>
      </c>
      <c r="T155" s="11"/>
      <c r="U155" s="11"/>
      <c r="V155" s="11"/>
      <c r="W155" s="11"/>
      <c r="X155" s="11"/>
      <c r="Y155" s="11"/>
    </row>
    <row r="156" spans="1:25" s="13" customFormat="1" x14ac:dyDescent="0.25">
      <c r="A156" s="94" t="s">
        <v>11</v>
      </c>
      <c r="B156" s="96">
        <f t="shared" si="2"/>
        <v>0</v>
      </c>
      <c r="C156" s="41" t="e">
        <f t="shared" si="3"/>
        <v>#DIV/0!</v>
      </c>
      <c r="D156" s="11"/>
      <c r="E156" s="94" t="s">
        <v>11</v>
      </c>
      <c r="F156" s="309">
        <f>+'3-Monthly Input'!O46</f>
        <v>0</v>
      </c>
      <c r="G156" s="41" t="e">
        <f t="shared" si="4"/>
        <v>#DIV/0!</v>
      </c>
      <c r="H156" s="55"/>
      <c r="I156" s="94" t="s">
        <v>11</v>
      </c>
      <c r="J156" s="310">
        <f>+'3-Monthly Input'!O64</f>
        <v>0</v>
      </c>
      <c r="K156" s="41" t="e">
        <f t="shared" si="5"/>
        <v>#DIV/0!</v>
      </c>
      <c r="L156" s="11"/>
      <c r="M156" s="94" t="s">
        <v>11</v>
      </c>
      <c r="N156" s="310">
        <f>+'3-Monthly Input'!O82</f>
        <v>0</v>
      </c>
      <c r="O156" s="41" t="e">
        <f t="shared" si="6"/>
        <v>#DIV/0!</v>
      </c>
      <c r="P156" s="11"/>
      <c r="Q156" s="94" t="s">
        <v>11</v>
      </c>
      <c r="R156" s="310">
        <f>+'3-Monthly Input'!O100</f>
        <v>0</v>
      </c>
      <c r="S156" s="41" t="e">
        <f t="shared" si="7"/>
        <v>#DIV/0!</v>
      </c>
      <c r="T156" s="11"/>
      <c r="U156" s="11"/>
      <c r="V156" s="11"/>
      <c r="W156" s="11"/>
      <c r="X156" s="11"/>
      <c r="Y156" s="11"/>
    </row>
    <row r="157" spans="1:25" x14ac:dyDescent="0.25">
      <c r="A157" s="2"/>
      <c r="B157" s="17">
        <f>SUM(B145:B156)</f>
        <v>0</v>
      </c>
      <c r="C157" s="56" t="e">
        <f>SUM(C145:C156)</f>
        <v>#DIV/0!</v>
      </c>
      <c r="D157" s="3"/>
      <c r="E157" s="2"/>
      <c r="F157" s="17">
        <f>SUM(F145:F156)</f>
        <v>0</v>
      </c>
      <c r="G157" s="56" t="e">
        <f>SUM(G145:G156)</f>
        <v>#DIV/0!</v>
      </c>
      <c r="H157" s="4"/>
      <c r="I157" s="2"/>
      <c r="J157" s="17">
        <f>SUM(J145:J156)</f>
        <v>0</v>
      </c>
      <c r="K157" s="56" t="e">
        <f>SUM(K145:K156)</f>
        <v>#DIV/0!</v>
      </c>
      <c r="L157" s="3"/>
      <c r="M157" s="2"/>
      <c r="N157" s="17">
        <f>SUM(N145:N156)</f>
        <v>0</v>
      </c>
      <c r="O157" s="56" t="e">
        <f>SUM(O145:O156)</f>
        <v>#DIV/0!</v>
      </c>
      <c r="P157" s="3"/>
      <c r="Q157" s="2"/>
      <c r="R157" s="17">
        <f>SUM(R145:R156)</f>
        <v>0</v>
      </c>
      <c r="S157" s="56" t="e">
        <f>SUM(S145:S156)</f>
        <v>#DIV/0!</v>
      </c>
      <c r="T157" s="3"/>
      <c r="U157" s="3"/>
      <c r="V157" s="3"/>
      <c r="W157" s="3"/>
      <c r="X157" s="3"/>
      <c r="Y157" s="3"/>
    </row>
    <row r="158" spans="1:25" x14ac:dyDescent="0.25">
      <c r="A158" s="3"/>
      <c r="B158" s="2"/>
      <c r="C158" s="3"/>
      <c r="D158" s="3"/>
      <c r="E158" s="4"/>
      <c r="F158" s="50"/>
      <c r="G158" s="3"/>
      <c r="H158" s="3"/>
      <c r="I158" s="57"/>
      <c r="J158" s="3"/>
      <c r="K158" s="3"/>
      <c r="L158" s="3"/>
      <c r="M158" s="3"/>
      <c r="N158" s="2"/>
      <c r="O158" s="3"/>
      <c r="P158" s="3"/>
      <c r="Q158" s="3"/>
      <c r="R158" s="2"/>
      <c r="S158" s="3"/>
      <c r="T158" s="3"/>
      <c r="U158" s="3"/>
      <c r="V158" s="2"/>
      <c r="W158" s="3"/>
      <c r="X158" s="3"/>
      <c r="Y158" s="3"/>
    </row>
    <row r="159" spans="1:25" x14ac:dyDescent="0.25">
      <c r="A159" s="3"/>
      <c r="B159" s="2"/>
      <c r="C159" s="3"/>
      <c r="D159" s="3"/>
      <c r="E159" s="4"/>
      <c r="F159" s="50"/>
      <c r="G159" s="3"/>
      <c r="H159" s="3"/>
      <c r="I159" s="57"/>
      <c r="J159" s="3"/>
      <c r="K159" s="3"/>
      <c r="L159" s="3"/>
      <c r="M159" s="3"/>
      <c r="N159" s="2"/>
      <c r="O159" s="3"/>
      <c r="P159" s="3"/>
      <c r="Q159" s="3"/>
      <c r="R159" s="2"/>
      <c r="S159" s="3"/>
      <c r="T159" s="3"/>
      <c r="U159" s="3"/>
      <c r="V159" s="2"/>
      <c r="W159" s="3"/>
      <c r="X159" s="3"/>
      <c r="Y159" s="3"/>
    </row>
    <row r="160" spans="1:25" ht="18.75" x14ac:dyDescent="0.3">
      <c r="A160" s="58" t="s">
        <v>143</v>
      </c>
      <c r="B160" s="2"/>
      <c r="C160" s="3"/>
      <c r="D160" s="3"/>
      <c r="E160" s="4"/>
      <c r="F160" s="3"/>
      <c r="G160" s="3"/>
      <c r="H160" s="3"/>
      <c r="I160" s="3"/>
      <c r="J160" s="3"/>
      <c r="K160" s="3"/>
      <c r="L160" s="3"/>
      <c r="M160" s="3"/>
      <c r="N160" s="2"/>
      <c r="O160" s="3"/>
      <c r="P160" s="3"/>
      <c r="Q160" s="3"/>
      <c r="R160" s="2"/>
      <c r="S160" s="3"/>
      <c r="T160" s="3"/>
      <c r="U160" s="3"/>
      <c r="V160" s="2"/>
      <c r="W160" s="3"/>
      <c r="X160" s="3"/>
      <c r="Y160" s="3"/>
    </row>
    <row r="161" spans="1:25" ht="15.75" customHeight="1" x14ac:dyDescent="0.25">
      <c r="A161" s="30" t="str">
        <f>+C11</f>
        <v>Not Used</v>
      </c>
      <c r="B161" s="2"/>
      <c r="C161" s="3"/>
      <c r="D161" s="3"/>
      <c r="E161" s="4"/>
      <c r="F161" s="3"/>
      <c r="G161" s="3"/>
      <c r="H161" s="3"/>
      <c r="I161" s="3"/>
      <c r="J161" s="3"/>
      <c r="K161" s="3"/>
      <c r="L161" s="3"/>
      <c r="M161" s="3"/>
      <c r="N161" s="2"/>
      <c r="O161" s="3"/>
      <c r="P161" s="3"/>
      <c r="Q161" s="3"/>
      <c r="R161" s="2"/>
      <c r="S161" s="3"/>
      <c r="T161" s="3"/>
      <c r="U161" s="3"/>
      <c r="V161" s="2"/>
      <c r="W161" s="3"/>
      <c r="X161" s="3"/>
      <c r="Y161" s="3"/>
    </row>
    <row r="162" spans="1:25" s="25" customFormat="1" x14ac:dyDescent="0.25">
      <c r="A162" s="16" t="s">
        <v>144</v>
      </c>
      <c r="B162" s="17"/>
      <c r="C162" s="18"/>
      <c r="D162" s="19"/>
      <c r="E162" s="20"/>
      <c r="F162" s="21"/>
      <c r="G162" s="18"/>
      <c r="H162" s="22"/>
      <c r="I162" s="23"/>
      <c r="J162" s="21"/>
      <c r="K162" s="18"/>
      <c r="L162" s="24"/>
      <c r="M162" s="23"/>
      <c r="N162" s="21"/>
      <c r="O162" s="18"/>
      <c r="P162" s="24"/>
      <c r="Q162" s="23"/>
      <c r="R162" s="21"/>
      <c r="S162" s="18"/>
      <c r="T162" s="19"/>
      <c r="U162" s="23"/>
      <c r="V162" s="21"/>
      <c r="W162" s="19"/>
      <c r="X162" s="19"/>
      <c r="Y162" s="19"/>
    </row>
    <row r="163" spans="1:25" x14ac:dyDescent="0.25">
      <c r="A163" s="59"/>
      <c r="B163" s="2"/>
      <c r="C163" s="3"/>
      <c r="D163" s="3"/>
      <c r="E163" s="4"/>
      <c r="F163" s="3"/>
      <c r="G163" s="3"/>
      <c r="H163" s="3"/>
      <c r="I163" s="3"/>
      <c r="J163" s="3"/>
      <c r="K163" s="3"/>
      <c r="L163" s="3"/>
      <c r="M163" s="3"/>
      <c r="N163" s="2"/>
      <c r="O163" s="3"/>
      <c r="P163" s="3"/>
      <c r="Q163" s="3"/>
      <c r="R163" s="2"/>
      <c r="S163" s="3"/>
      <c r="T163" s="3"/>
      <c r="U163" s="3"/>
      <c r="V163" s="2"/>
      <c r="W163" s="3"/>
      <c r="X163" s="3"/>
      <c r="Y163" s="3"/>
    </row>
    <row r="164" spans="1:25" s="54" customFormat="1" ht="29.25" customHeight="1" x14ac:dyDescent="0.25">
      <c r="A164" s="52"/>
      <c r="B164" s="194">
        <f>+C9</f>
        <v>0</v>
      </c>
      <c r="C164" s="194">
        <f>+E144</f>
        <v>-1</v>
      </c>
      <c r="D164" s="194">
        <f>+I144</f>
        <v>-2</v>
      </c>
      <c r="E164" s="194">
        <f>+M144</f>
        <v>-3</v>
      </c>
      <c r="F164" s="194">
        <f>+Q144</f>
        <v>-4</v>
      </c>
      <c r="G164" s="60"/>
      <c r="H164" s="61"/>
      <c r="I164" s="61"/>
      <c r="J164" s="62"/>
      <c r="K164" s="60"/>
      <c r="L164" s="61"/>
      <c r="M164" s="61"/>
      <c r="N164" s="62"/>
      <c r="O164" s="60"/>
      <c r="P164" s="61"/>
      <c r="Q164" s="61"/>
      <c r="R164" s="52"/>
      <c r="S164" s="60"/>
      <c r="T164" s="61"/>
      <c r="U164" s="61"/>
      <c r="V164" s="52"/>
      <c r="W164" s="52"/>
      <c r="X164" s="52"/>
      <c r="Y164" s="52"/>
    </row>
    <row r="165" spans="1:25" s="13" customFormat="1" x14ac:dyDescent="0.25">
      <c r="A165" s="94" t="s">
        <v>149</v>
      </c>
      <c r="B165" s="96" t="e">
        <f>IF(C125="",NA(),C125)</f>
        <v>#N/A</v>
      </c>
      <c r="C165" s="96">
        <f>+F145</f>
        <v>0</v>
      </c>
      <c r="D165" s="96">
        <f>+J145</f>
        <v>0</v>
      </c>
      <c r="E165" s="96">
        <f>+N145</f>
        <v>0</v>
      </c>
      <c r="F165" s="96">
        <f>+R145</f>
        <v>0</v>
      </c>
      <c r="G165" s="94" t="s">
        <v>149</v>
      </c>
      <c r="H165" s="102"/>
      <c r="I165" s="103"/>
      <c r="J165" s="9"/>
      <c r="K165" s="10"/>
      <c r="L165" s="102"/>
      <c r="M165" s="103"/>
      <c r="N165" s="9"/>
      <c r="O165" s="10"/>
      <c r="P165" s="102"/>
      <c r="Q165" s="103"/>
      <c r="R165" s="11"/>
      <c r="S165" s="10"/>
      <c r="T165" s="102"/>
      <c r="U165" s="103"/>
      <c r="V165" s="11"/>
      <c r="W165" s="11"/>
      <c r="X165" s="11"/>
      <c r="Y165" s="11"/>
    </row>
    <row r="166" spans="1:25" s="13" customFormat="1" x14ac:dyDescent="0.25">
      <c r="A166" s="94" t="s">
        <v>150</v>
      </c>
      <c r="B166" s="104" t="e">
        <f>IF(C126="",NA(),SUM(C$125:C126))</f>
        <v>#N/A</v>
      </c>
      <c r="C166" s="96">
        <f t="shared" ref="C166:C176" si="8">+C165+F146</f>
        <v>0</v>
      </c>
      <c r="D166" s="96">
        <f t="shared" ref="D166:D176" si="9">+D165+J146</f>
        <v>0</v>
      </c>
      <c r="E166" s="96">
        <f t="shared" ref="E166:E176" si="10">+E165+N146</f>
        <v>0</v>
      </c>
      <c r="F166" s="96">
        <f t="shared" ref="F166:F176" si="11">+F165+R146</f>
        <v>0</v>
      </c>
      <c r="G166" s="94" t="s">
        <v>150</v>
      </c>
      <c r="H166" s="105"/>
      <c r="I166" s="103"/>
      <c r="J166" s="9"/>
      <c r="K166" s="10"/>
      <c r="L166" s="105"/>
      <c r="M166" s="103"/>
      <c r="N166" s="9"/>
      <c r="O166" s="10"/>
      <c r="P166" s="105"/>
      <c r="Q166" s="103"/>
      <c r="R166" s="11"/>
      <c r="S166" s="10"/>
      <c r="T166" s="105"/>
      <c r="U166" s="103"/>
      <c r="V166" s="11"/>
      <c r="W166" s="11"/>
      <c r="X166" s="11"/>
      <c r="Y166" s="11"/>
    </row>
    <row r="167" spans="1:25" s="13" customFormat="1" x14ac:dyDescent="0.25">
      <c r="A167" s="94" t="s">
        <v>151</v>
      </c>
      <c r="B167" s="104" t="e">
        <f>IF(C127="",NA(),SUM(C$125:C127))</f>
        <v>#N/A</v>
      </c>
      <c r="C167" s="96">
        <f t="shared" si="8"/>
        <v>0</v>
      </c>
      <c r="D167" s="96">
        <f t="shared" si="9"/>
        <v>0</v>
      </c>
      <c r="E167" s="96">
        <f t="shared" si="10"/>
        <v>0</v>
      </c>
      <c r="F167" s="96">
        <f t="shared" si="11"/>
        <v>0</v>
      </c>
      <c r="G167" s="94" t="s">
        <v>151</v>
      </c>
      <c r="H167" s="105"/>
      <c r="I167" s="103"/>
      <c r="J167" s="9"/>
      <c r="K167" s="10"/>
      <c r="L167" s="105"/>
      <c r="M167" s="103"/>
      <c r="N167" s="9"/>
      <c r="O167" s="10"/>
      <c r="P167" s="105"/>
      <c r="Q167" s="103"/>
      <c r="R167" s="11"/>
      <c r="S167" s="10"/>
      <c r="T167" s="105"/>
      <c r="U167" s="103"/>
      <c r="V167" s="11"/>
      <c r="W167" s="11"/>
      <c r="X167" s="11"/>
      <c r="Y167" s="11"/>
    </row>
    <row r="168" spans="1:25" s="13" customFormat="1" x14ac:dyDescent="0.25">
      <c r="A168" s="94" t="s">
        <v>152</v>
      </c>
      <c r="B168" s="104" t="e">
        <f>IF(C128="",NA(),SUM(C$125:C128))</f>
        <v>#N/A</v>
      </c>
      <c r="C168" s="96">
        <f t="shared" si="8"/>
        <v>0</v>
      </c>
      <c r="D168" s="96">
        <f t="shared" si="9"/>
        <v>0</v>
      </c>
      <c r="E168" s="96">
        <f t="shared" si="10"/>
        <v>0</v>
      </c>
      <c r="F168" s="96">
        <f t="shared" si="11"/>
        <v>0</v>
      </c>
      <c r="G168" s="94" t="s">
        <v>152</v>
      </c>
      <c r="H168" s="105"/>
      <c r="I168" s="103"/>
      <c r="J168" s="9"/>
      <c r="K168" s="10"/>
      <c r="L168" s="105"/>
      <c r="M168" s="103"/>
      <c r="N168" s="9"/>
      <c r="O168" s="10"/>
      <c r="P168" s="105"/>
      <c r="Q168" s="103"/>
      <c r="R168" s="11"/>
      <c r="S168" s="10"/>
      <c r="T168" s="105"/>
      <c r="U168" s="103"/>
      <c r="V168" s="11"/>
      <c r="W168" s="11"/>
      <c r="X168" s="11"/>
      <c r="Y168" s="11"/>
    </row>
    <row r="169" spans="1:25" s="13" customFormat="1" x14ac:dyDescent="0.25">
      <c r="A169" s="94" t="s">
        <v>4</v>
      </c>
      <c r="B169" s="104" t="e">
        <f>IF(C129="",NA(),SUM(C$125:C129))</f>
        <v>#N/A</v>
      </c>
      <c r="C169" s="96">
        <f t="shared" si="8"/>
        <v>0</v>
      </c>
      <c r="D169" s="96">
        <f t="shared" si="9"/>
        <v>0</v>
      </c>
      <c r="E169" s="96">
        <f t="shared" si="10"/>
        <v>0</v>
      </c>
      <c r="F169" s="96">
        <f t="shared" si="11"/>
        <v>0</v>
      </c>
      <c r="G169" s="94" t="s">
        <v>4</v>
      </c>
      <c r="H169" s="105"/>
      <c r="I169" s="103"/>
      <c r="J169" s="9"/>
      <c r="K169" s="10"/>
      <c r="L169" s="105"/>
      <c r="M169" s="103"/>
      <c r="N169" s="9"/>
      <c r="O169" s="10"/>
      <c r="P169" s="105"/>
      <c r="Q169" s="103"/>
      <c r="R169" s="11"/>
      <c r="S169" s="10"/>
      <c r="T169" s="105"/>
      <c r="U169" s="103"/>
      <c r="V169" s="11"/>
      <c r="W169" s="11"/>
      <c r="X169" s="11"/>
      <c r="Y169" s="11"/>
    </row>
    <row r="170" spans="1:25" s="13" customFormat="1" x14ac:dyDescent="0.25">
      <c r="A170" s="94" t="s">
        <v>153</v>
      </c>
      <c r="B170" s="104" t="e">
        <f>IF(C130="",NA(),SUM(C$125:C130))</f>
        <v>#N/A</v>
      </c>
      <c r="C170" s="96">
        <f t="shared" si="8"/>
        <v>0</v>
      </c>
      <c r="D170" s="96">
        <f t="shared" si="9"/>
        <v>0</v>
      </c>
      <c r="E170" s="96">
        <f t="shared" si="10"/>
        <v>0</v>
      </c>
      <c r="F170" s="96">
        <f t="shared" si="11"/>
        <v>0</v>
      </c>
      <c r="G170" s="94" t="s">
        <v>153</v>
      </c>
      <c r="H170" s="105"/>
      <c r="I170" s="103"/>
      <c r="J170" s="9"/>
      <c r="K170" s="10"/>
      <c r="L170" s="105"/>
      <c r="M170" s="103"/>
      <c r="N170" s="9"/>
      <c r="O170" s="10"/>
      <c r="P170" s="105"/>
      <c r="Q170" s="103"/>
      <c r="R170" s="11"/>
      <c r="S170" s="10"/>
      <c r="T170" s="105"/>
      <c r="U170" s="103"/>
      <c r="V170" s="11"/>
      <c r="W170" s="11"/>
      <c r="X170" s="11"/>
      <c r="Y170" s="11"/>
    </row>
    <row r="171" spans="1:25" s="13" customFormat="1" x14ac:dyDescent="0.25">
      <c r="A171" s="94" t="s">
        <v>154</v>
      </c>
      <c r="B171" s="104" t="e">
        <f>IF(C131="",NA(),SUM(C$125:C131))</f>
        <v>#N/A</v>
      </c>
      <c r="C171" s="96">
        <f t="shared" si="8"/>
        <v>0</v>
      </c>
      <c r="D171" s="96">
        <f t="shared" si="9"/>
        <v>0</v>
      </c>
      <c r="E171" s="96">
        <f t="shared" si="10"/>
        <v>0</v>
      </c>
      <c r="F171" s="96">
        <f t="shared" si="11"/>
        <v>0</v>
      </c>
      <c r="G171" s="94" t="s">
        <v>154</v>
      </c>
      <c r="H171" s="105"/>
      <c r="I171" s="103"/>
      <c r="J171" s="9"/>
      <c r="K171" s="10"/>
      <c r="L171" s="105"/>
      <c r="M171" s="103"/>
      <c r="N171" s="9"/>
      <c r="O171" s="10"/>
      <c r="P171" s="105"/>
      <c r="Q171" s="103"/>
      <c r="R171" s="11"/>
      <c r="S171" s="10"/>
      <c r="T171" s="105"/>
      <c r="U171" s="103"/>
      <c r="V171" s="11"/>
      <c r="W171" s="11"/>
      <c r="X171" s="11"/>
      <c r="Y171" s="11"/>
    </row>
    <row r="172" spans="1:25" s="13" customFormat="1" x14ac:dyDescent="0.25">
      <c r="A172" s="94" t="s">
        <v>155</v>
      </c>
      <c r="B172" s="104" t="e">
        <f>IF(C132="",NA(),SUM(C$125:C132))</f>
        <v>#N/A</v>
      </c>
      <c r="C172" s="96">
        <f t="shared" si="8"/>
        <v>0</v>
      </c>
      <c r="D172" s="96">
        <f t="shared" si="9"/>
        <v>0</v>
      </c>
      <c r="E172" s="96">
        <f t="shared" si="10"/>
        <v>0</v>
      </c>
      <c r="F172" s="96">
        <f t="shared" si="11"/>
        <v>0</v>
      </c>
      <c r="G172" s="94" t="s">
        <v>155</v>
      </c>
      <c r="H172" s="105"/>
      <c r="I172" s="103"/>
      <c r="J172" s="9"/>
      <c r="K172" s="10"/>
      <c r="L172" s="105"/>
      <c r="M172" s="103"/>
      <c r="N172" s="9"/>
      <c r="O172" s="10"/>
      <c r="P172" s="105"/>
      <c r="Q172" s="103"/>
      <c r="R172" s="11"/>
      <c r="S172" s="10"/>
      <c r="T172" s="105"/>
      <c r="U172" s="103"/>
      <c r="V172" s="11"/>
      <c r="W172" s="11"/>
      <c r="X172" s="11"/>
      <c r="Y172" s="11"/>
    </row>
    <row r="173" spans="1:25" s="13" customFormat="1" x14ac:dyDescent="0.25">
      <c r="A173" s="94" t="s">
        <v>156</v>
      </c>
      <c r="B173" s="104" t="e">
        <f>IF(C133="",NA(),SUM(C$125:C133))</f>
        <v>#N/A</v>
      </c>
      <c r="C173" s="96">
        <f t="shared" si="8"/>
        <v>0</v>
      </c>
      <c r="D173" s="96">
        <f t="shared" si="9"/>
        <v>0</v>
      </c>
      <c r="E173" s="96">
        <f t="shared" si="10"/>
        <v>0</v>
      </c>
      <c r="F173" s="96">
        <f t="shared" si="11"/>
        <v>0</v>
      </c>
      <c r="G173" s="94" t="s">
        <v>156</v>
      </c>
      <c r="H173" s="105"/>
      <c r="I173" s="103"/>
      <c r="J173" s="9"/>
      <c r="K173" s="10"/>
      <c r="L173" s="105"/>
      <c r="M173" s="103"/>
      <c r="N173" s="9"/>
      <c r="O173" s="10"/>
      <c r="P173" s="105"/>
      <c r="Q173" s="103"/>
      <c r="R173" s="11"/>
      <c r="S173" s="10"/>
      <c r="T173" s="105"/>
      <c r="U173" s="103"/>
      <c r="V173" s="11"/>
      <c r="W173" s="11"/>
      <c r="X173" s="11"/>
      <c r="Y173" s="11"/>
    </row>
    <row r="174" spans="1:25" s="13" customFormat="1" x14ac:dyDescent="0.25">
      <c r="A174" s="94" t="s">
        <v>157</v>
      </c>
      <c r="B174" s="104" t="e">
        <f>IF(C134="",NA(),SUM(C$125:C134))</f>
        <v>#N/A</v>
      </c>
      <c r="C174" s="96">
        <f t="shared" si="8"/>
        <v>0</v>
      </c>
      <c r="D174" s="96">
        <f t="shared" si="9"/>
        <v>0</v>
      </c>
      <c r="E174" s="96">
        <f t="shared" si="10"/>
        <v>0</v>
      </c>
      <c r="F174" s="96">
        <f t="shared" si="11"/>
        <v>0</v>
      </c>
      <c r="G174" s="94" t="s">
        <v>157</v>
      </c>
      <c r="H174" s="105"/>
      <c r="I174" s="103"/>
      <c r="J174" s="9"/>
      <c r="K174" s="10"/>
      <c r="L174" s="105"/>
      <c r="M174" s="103"/>
      <c r="N174" s="9"/>
      <c r="O174" s="10"/>
      <c r="P174" s="105"/>
      <c r="Q174" s="103"/>
      <c r="R174" s="11"/>
      <c r="S174" s="10"/>
      <c r="T174" s="105"/>
      <c r="U174" s="103"/>
      <c r="V174" s="11"/>
      <c r="W174" s="11"/>
      <c r="X174" s="11"/>
      <c r="Y174" s="11"/>
    </row>
    <row r="175" spans="1:25" s="13" customFormat="1" x14ac:dyDescent="0.25">
      <c r="A175" s="94" t="s">
        <v>158</v>
      </c>
      <c r="B175" s="104" t="e">
        <f>IF(C135="",NA(),SUM(C$125:C135))</f>
        <v>#N/A</v>
      </c>
      <c r="C175" s="96">
        <f t="shared" si="8"/>
        <v>0</v>
      </c>
      <c r="D175" s="96">
        <f t="shared" si="9"/>
        <v>0</v>
      </c>
      <c r="E175" s="96">
        <f t="shared" si="10"/>
        <v>0</v>
      </c>
      <c r="F175" s="96">
        <f t="shared" si="11"/>
        <v>0</v>
      </c>
      <c r="G175" s="94" t="s">
        <v>158</v>
      </c>
      <c r="H175" s="105"/>
      <c r="I175" s="103"/>
      <c r="J175" s="9"/>
      <c r="K175" s="10"/>
      <c r="L175" s="105"/>
      <c r="M175" s="103"/>
      <c r="N175" s="9"/>
      <c r="O175" s="10"/>
      <c r="P175" s="105"/>
      <c r="Q175" s="103"/>
      <c r="R175" s="11"/>
      <c r="S175" s="10"/>
      <c r="T175" s="105"/>
      <c r="U175" s="103"/>
      <c r="V175" s="11"/>
      <c r="W175" s="11"/>
      <c r="X175" s="11"/>
      <c r="Y175" s="11"/>
    </row>
    <row r="176" spans="1:25" s="13" customFormat="1" x14ac:dyDescent="0.25">
      <c r="A176" s="94" t="s">
        <v>159</v>
      </c>
      <c r="B176" s="104" t="e">
        <f>IF(C136="",NA(),SUM(C$125:C136))</f>
        <v>#N/A</v>
      </c>
      <c r="C176" s="96">
        <f t="shared" si="8"/>
        <v>0</v>
      </c>
      <c r="D176" s="96">
        <f t="shared" si="9"/>
        <v>0</v>
      </c>
      <c r="E176" s="96">
        <f t="shared" si="10"/>
        <v>0</v>
      </c>
      <c r="F176" s="96">
        <f t="shared" si="11"/>
        <v>0</v>
      </c>
      <c r="G176" s="94" t="s">
        <v>159</v>
      </c>
      <c r="H176" s="105"/>
      <c r="I176" s="103"/>
      <c r="J176" s="9"/>
      <c r="K176" s="10"/>
      <c r="L176" s="105"/>
      <c r="M176" s="103"/>
      <c r="N176" s="9"/>
      <c r="O176" s="10"/>
      <c r="P176" s="105"/>
      <c r="Q176" s="103"/>
      <c r="R176" s="11"/>
      <c r="S176" s="10"/>
      <c r="T176" s="105"/>
      <c r="U176" s="103"/>
      <c r="V176" s="11"/>
      <c r="W176" s="11"/>
      <c r="X176" s="11"/>
      <c r="Y176" s="11"/>
    </row>
    <row r="177" spans="1:25" x14ac:dyDescent="0.25">
      <c r="A177" s="299" t="s">
        <v>254</v>
      </c>
      <c r="B177" s="17" t="e">
        <f>LOOKUP(9.99E+307,B165:B176)</f>
        <v>#N/A</v>
      </c>
      <c r="C177" s="22"/>
      <c r="D177" s="22"/>
      <c r="E177" s="22"/>
      <c r="F177" s="22"/>
      <c r="G177" s="22"/>
      <c r="H177" s="22"/>
      <c r="I177" s="63"/>
      <c r="J177" s="65"/>
      <c r="K177" s="64"/>
      <c r="L177" s="43"/>
      <c r="M177" s="63"/>
      <c r="N177" s="65"/>
      <c r="O177" s="64"/>
      <c r="P177" s="43"/>
      <c r="Q177" s="63"/>
      <c r="R177" s="65"/>
      <c r="S177" s="64"/>
      <c r="T177" s="3"/>
      <c r="U177" s="63"/>
      <c r="V177" s="65"/>
      <c r="W177" s="3"/>
      <c r="X177" s="3"/>
      <c r="Y177" s="3"/>
    </row>
  </sheetData>
  <sheetProtection algorithmName="SHA-512" hashValue="luCbfrkSd2ZS2tn2QUCKIepoMhP71BO3TpanugMQbNq7/pQVhNluvRCGarTnIdi3KS6pTRaLHaklyGnodQ3klA==" saltValue="biqfva7Q40asQ+lcJ/lheQ==" spinCount="100000" sheet="1" objects="1" scenarios="1" selectLockedCells="1"/>
  <mergeCells count="24">
    <mergeCell ref="M131:N134"/>
    <mergeCell ref="A4:J4"/>
    <mergeCell ref="A7:B7"/>
    <mergeCell ref="C7:G7"/>
    <mergeCell ref="G9:H9"/>
    <mergeCell ref="I9:J9"/>
    <mergeCell ref="A11:B11"/>
    <mergeCell ref="C11:F11"/>
    <mergeCell ref="G11:H11"/>
    <mergeCell ref="I11:J11"/>
    <mergeCell ref="K11:L11"/>
    <mergeCell ref="P14:Q14"/>
    <mergeCell ref="P15:Q15"/>
    <mergeCell ref="A75:F76"/>
    <mergeCell ref="N14:O14"/>
    <mergeCell ref="B123:D123"/>
    <mergeCell ref="F123:J123"/>
    <mergeCell ref="M123:N123"/>
    <mergeCell ref="M94:Q95"/>
    <mergeCell ref="M115:Q116"/>
    <mergeCell ref="M15:O15"/>
    <mergeCell ref="N75:O75"/>
    <mergeCell ref="P75:Q75"/>
    <mergeCell ref="P76:Q76"/>
  </mergeCells>
  <printOptions horizontalCentered="1"/>
  <pageMargins left="0.15" right="0.15" top="0.4" bottom="0.4" header="0.3" footer="0.3"/>
  <pageSetup scale="46" orientation="portrait" r:id="rId1"/>
  <headerFooter>
    <oddFooter>&amp;L&amp;F; &amp;A&amp;R&amp;12Printed &amp;D</oddFooter>
  </headerFooter>
  <ignoredErrors>
    <ignoredError sqref="D125:D13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4"/>
    <pageSetUpPr fitToPage="1"/>
  </sheetPr>
  <dimension ref="A1:AO341"/>
  <sheetViews>
    <sheetView zoomScale="85" zoomScaleNormal="85" workbookViewId="0">
      <selection activeCell="D14" sqref="D14"/>
    </sheetView>
  </sheetViews>
  <sheetFormatPr defaultColWidth="11.5703125" defaultRowHeight="15" x14ac:dyDescent="0.25"/>
  <cols>
    <col min="1" max="1" width="6.28515625" style="5" customWidth="1"/>
    <col min="2" max="2" width="11.5703125" style="5"/>
    <col min="3" max="3" width="9.140625" style="5" customWidth="1"/>
    <col min="4" max="7" width="10.5703125" style="5" customWidth="1"/>
    <col min="8" max="8" width="12.7109375" style="5" customWidth="1"/>
    <col min="9" max="9" width="13.7109375" style="5" customWidth="1"/>
    <col min="10" max="13" width="12.7109375" style="5" customWidth="1"/>
    <col min="14" max="14" width="14.7109375" style="5" customWidth="1"/>
    <col min="15" max="20" width="12.7109375" style="5" customWidth="1"/>
    <col min="21" max="21" width="1.5703125" style="5" customWidth="1"/>
    <col min="22" max="31" width="13.7109375" style="5" customWidth="1"/>
    <col min="32" max="16384" width="11.5703125" style="5"/>
  </cols>
  <sheetData>
    <row r="1" spans="1:41" ht="28.5" x14ac:dyDescent="0.45">
      <c r="A1" s="1" t="s">
        <v>72</v>
      </c>
      <c r="B1" s="2"/>
      <c r="C1" s="2"/>
      <c r="D1" s="2"/>
      <c r="E1" s="2"/>
      <c r="F1" s="2"/>
      <c r="G1" s="2"/>
      <c r="H1" s="2"/>
      <c r="I1" s="3"/>
      <c r="J1" s="3"/>
      <c r="K1" s="2"/>
      <c r="L1" s="2"/>
      <c r="M1" s="2"/>
      <c r="N1" s="2"/>
      <c r="O1" s="2"/>
      <c r="P1" s="2"/>
      <c r="Q1" s="2"/>
      <c r="R1" s="2"/>
      <c r="S1" s="2"/>
      <c r="T1" s="2"/>
      <c r="U1" s="3"/>
      <c r="V1" s="3"/>
      <c r="W1" s="3"/>
      <c r="X1" s="3"/>
      <c r="Y1" s="3"/>
      <c r="Z1" s="3"/>
      <c r="AA1" s="3"/>
      <c r="AB1" s="3"/>
      <c r="AC1" s="3"/>
      <c r="AD1" s="3"/>
      <c r="AE1" s="3"/>
    </row>
    <row r="2" spans="1:41" s="109" customFormat="1" x14ac:dyDescent="0.25">
      <c r="A2" s="6" t="s">
        <v>137</v>
      </c>
      <c r="B2" s="7"/>
      <c r="C2" s="7"/>
      <c r="D2" s="7"/>
      <c r="E2" s="7"/>
      <c r="F2" s="7"/>
      <c r="G2" s="7"/>
      <c r="H2" s="7"/>
      <c r="I2" s="6"/>
      <c r="J2" s="6"/>
      <c r="K2" s="7"/>
      <c r="L2" s="7"/>
      <c r="M2" s="7"/>
      <c r="N2" s="7"/>
      <c r="O2" s="7"/>
      <c r="P2" s="7"/>
      <c r="Q2" s="7"/>
      <c r="R2" s="7"/>
      <c r="S2" s="7"/>
      <c r="T2" s="7"/>
      <c r="U2" s="9"/>
      <c r="V2" s="6"/>
      <c r="W2" s="6"/>
      <c r="X2" s="6"/>
      <c r="Y2" s="6"/>
      <c r="Z2" s="6"/>
      <c r="AA2" s="6"/>
      <c r="AB2" s="6"/>
      <c r="AC2" s="6"/>
      <c r="AD2" s="6"/>
      <c r="AE2" s="6"/>
      <c r="AF2" s="107"/>
      <c r="AG2" s="108"/>
      <c r="AH2" s="107"/>
      <c r="AK2" s="110"/>
      <c r="AO2" s="110"/>
    </row>
    <row r="3" spans="1:41" s="109" customFormat="1" ht="9.75" customHeight="1" x14ac:dyDescent="0.25">
      <c r="A3" s="6" t="s">
        <v>202</v>
      </c>
      <c r="B3" s="7"/>
      <c r="C3" s="7"/>
      <c r="D3" s="7"/>
      <c r="E3" s="7"/>
      <c r="F3" s="7"/>
      <c r="G3" s="7"/>
      <c r="H3" s="7"/>
      <c r="I3" s="6"/>
      <c r="J3" s="6"/>
      <c r="K3" s="7"/>
      <c r="L3" s="7"/>
      <c r="M3" s="7"/>
      <c r="N3" s="7"/>
      <c r="O3" s="7"/>
      <c r="P3" s="7"/>
      <c r="Q3" s="7"/>
      <c r="R3" s="7"/>
      <c r="S3" s="7"/>
      <c r="T3" s="7"/>
      <c r="U3" s="9"/>
      <c r="V3" s="6"/>
      <c r="W3" s="6"/>
      <c r="X3" s="6"/>
      <c r="Y3" s="6"/>
      <c r="Z3" s="6"/>
      <c r="AA3" s="6"/>
      <c r="AB3" s="6"/>
      <c r="AC3" s="6"/>
      <c r="AD3" s="6"/>
      <c r="AE3" s="6"/>
      <c r="AF3" s="107"/>
      <c r="AG3" s="108"/>
      <c r="AH3" s="107"/>
      <c r="AK3" s="110"/>
      <c r="AO3" s="110"/>
    </row>
    <row r="4" spans="1:41" x14ac:dyDescent="0.25">
      <c r="A4" s="3"/>
      <c r="B4" s="2"/>
      <c r="C4" s="2"/>
      <c r="D4" s="2"/>
      <c r="E4" s="2"/>
      <c r="F4" s="2"/>
      <c r="G4" s="2"/>
      <c r="H4" s="2"/>
      <c r="I4" s="3"/>
      <c r="J4" s="3"/>
      <c r="K4" s="2"/>
      <c r="L4" s="2"/>
      <c r="M4" s="2"/>
      <c r="N4" s="2"/>
      <c r="O4" s="2"/>
      <c r="P4" s="2"/>
      <c r="Q4" s="2"/>
      <c r="R4" s="2"/>
      <c r="S4" s="2"/>
      <c r="T4" s="2"/>
      <c r="U4" s="3"/>
      <c r="V4" s="3"/>
      <c r="W4" s="3"/>
      <c r="X4" s="3"/>
      <c r="Y4" s="3"/>
      <c r="Z4" s="3"/>
      <c r="AA4" s="3"/>
      <c r="AB4" s="3"/>
      <c r="AC4" s="3"/>
      <c r="AD4" s="3"/>
      <c r="AE4" s="3"/>
    </row>
    <row r="5" spans="1:41" ht="235.5" customHeight="1" x14ac:dyDescent="0.25">
      <c r="A5" s="592" t="s">
        <v>300</v>
      </c>
      <c r="B5" s="593"/>
      <c r="C5" s="593"/>
      <c r="D5" s="593"/>
      <c r="E5" s="593"/>
      <c r="F5" s="593"/>
      <c r="G5" s="593"/>
      <c r="H5" s="593"/>
      <c r="I5" s="593"/>
      <c r="J5" s="593"/>
      <c r="K5" s="593"/>
      <c r="L5" s="593"/>
      <c r="M5" s="593"/>
      <c r="N5" s="594"/>
      <c r="O5" s="14"/>
      <c r="P5" s="14"/>
      <c r="Q5" s="14"/>
      <c r="R5" s="14"/>
      <c r="S5" s="14"/>
      <c r="T5" s="14"/>
      <c r="U5" s="3"/>
      <c r="V5" s="14"/>
      <c r="W5" s="14"/>
      <c r="X5" s="14"/>
      <c r="Y5" s="14"/>
      <c r="Z5" s="14"/>
      <c r="AA5" s="14"/>
      <c r="AB5" s="14"/>
      <c r="AC5" s="14"/>
      <c r="AD5" s="14"/>
      <c r="AE5" s="14"/>
    </row>
    <row r="6" spans="1:41" x14ac:dyDescent="0.25">
      <c r="A6" s="3"/>
      <c r="B6" s="2"/>
      <c r="C6" s="2"/>
      <c r="D6" s="2"/>
      <c r="E6" s="2"/>
      <c r="F6" s="2"/>
      <c r="G6" s="2"/>
      <c r="H6" s="2"/>
      <c r="I6" s="3"/>
      <c r="J6" s="3"/>
      <c r="K6" s="2"/>
      <c r="L6" s="2"/>
      <c r="M6" s="2"/>
      <c r="N6" s="2"/>
      <c r="O6" s="2"/>
      <c r="P6" s="2"/>
      <c r="Q6" s="2"/>
      <c r="R6" s="2"/>
      <c r="S6" s="2"/>
      <c r="T6" s="2"/>
      <c r="U6" s="3"/>
      <c r="V6" s="3"/>
      <c r="W6" s="3"/>
      <c r="X6" s="3"/>
      <c r="Y6" s="3"/>
      <c r="Z6" s="3"/>
      <c r="AA6" s="3"/>
      <c r="AB6" s="3"/>
      <c r="AC6" s="3"/>
      <c r="AD6" s="3"/>
      <c r="AE6" s="3"/>
      <c r="AF6" s="3"/>
      <c r="AG6" s="3"/>
    </row>
    <row r="7" spans="1:41" ht="18.75" x14ac:dyDescent="0.3">
      <c r="A7" s="15" t="s">
        <v>198</v>
      </c>
      <c r="B7" s="29"/>
      <c r="C7" s="29"/>
      <c r="D7" s="29"/>
      <c r="E7" s="29"/>
      <c r="F7" s="29"/>
      <c r="G7" s="29"/>
      <c r="H7" s="29"/>
      <c r="I7" s="3"/>
      <c r="J7" s="3"/>
      <c r="K7" s="2"/>
      <c r="L7" s="2"/>
      <c r="M7" s="2"/>
      <c r="N7" s="2"/>
      <c r="O7" s="2"/>
      <c r="P7" s="2"/>
      <c r="Q7" s="2"/>
      <c r="R7" s="2"/>
      <c r="S7" s="2"/>
      <c r="T7" s="2"/>
      <c r="U7" s="3"/>
      <c r="V7" s="3"/>
      <c r="W7" s="3"/>
      <c r="X7" s="3"/>
      <c r="Y7" s="3"/>
      <c r="Z7" s="3"/>
      <c r="AA7" s="3"/>
      <c r="AB7" s="3"/>
      <c r="AC7" s="3"/>
      <c r="AD7" s="3"/>
      <c r="AE7" s="3"/>
      <c r="AF7" s="3"/>
      <c r="AG7" s="3"/>
    </row>
    <row r="8" spans="1:41" x14ac:dyDescent="0.25">
      <c r="A8" s="3"/>
      <c r="B8" s="84" t="s">
        <v>104</v>
      </c>
      <c r="C8" s="84"/>
      <c r="D8" s="84"/>
      <c r="E8" s="84"/>
      <c r="F8" s="84"/>
      <c r="G8" s="84"/>
      <c r="H8" s="84"/>
      <c r="I8" s="3"/>
      <c r="J8" s="3"/>
      <c r="K8" s="3"/>
      <c r="L8" s="3"/>
      <c r="M8" s="3"/>
      <c r="N8" s="3"/>
      <c r="O8" s="3"/>
      <c r="P8" s="3"/>
      <c r="Q8" s="3"/>
      <c r="R8" s="2"/>
      <c r="S8" s="3"/>
      <c r="T8" s="3"/>
      <c r="U8" s="3"/>
      <c r="V8" s="3"/>
      <c r="W8" s="3"/>
      <c r="X8" s="3"/>
      <c r="Y8" s="3"/>
      <c r="Z8" s="3"/>
      <c r="AA8" s="3"/>
      <c r="AB8" s="3"/>
      <c r="AC8" s="3"/>
      <c r="AD8" s="3"/>
      <c r="AE8" s="3"/>
      <c r="AF8" s="3"/>
      <c r="AG8" s="3"/>
    </row>
    <row r="9" spans="1:41" ht="9" customHeight="1" x14ac:dyDescent="0.25">
      <c r="A9" s="3"/>
      <c r="B9" s="2"/>
      <c r="C9" s="2"/>
      <c r="D9" s="2"/>
      <c r="E9" s="2"/>
      <c r="F9" s="2"/>
      <c r="G9" s="2"/>
      <c r="H9" s="2"/>
      <c r="I9" s="3"/>
      <c r="J9" s="3"/>
      <c r="K9" s="3"/>
      <c r="L9" s="3"/>
      <c r="M9" s="3"/>
      <c r="N9" s="3"/>
      <c r="O9" s="3"/>
      <c r="P9" s="3"/>
      <c r="Q9" s="3"/>
      <c r="R9" s="2"/>
      <c r="S9" s="3"/>
      <c r="T9" s="3"/>
      <c r="U9" s="3"/>
      <c r="V9" s="3"/>
      <c r="W9" s="3"/>
      <c r="X9" s="3"/>
      <c r="Y9" s="3"/>
      <c r="Z9" s="3"/>
      <c r="AA9" s="3"/>
      <c r="AB9" s="3"/>
      <c r="AC9" s="3"/>
      <c r="AD9" s="3"/>
      <c r="AE9" s="3"/>
      <c r="AF9" s="3"/>
      <c r="AG9" s="3"/>
    </row>
    <row r="10" spans="1:41" ht="13.5" customHeight="1" x14ac:dyDescent="0.25">
      <c r="A10" s="3"/>
      <c r="B10" s="604" t="s">
        <v>85</v>
      </c>
      <c r="C10" s="604"/>
      <c r="D10" s="604"/>
      <c r="E10" s="604"/>
      <c r="F10" s="604"/>
      <c r="G10" s="604"/>
      <c r="H10" s="604"/>
      <c r="I10" s="613"/>
      <c r="J10" s="606" t="s">
        <v>98</v>
      </c>
      <c r="K10" s="607"/>
      <c r="L10" s="607"/>
      <c r="M10" s="608"/>
      <c r="N10" s="606" t="s">
        <v>97</v>
      </c>
      <c r="O10" s="607"/>
      <c r="P10" s="607"/>
      <c r="Q10" s="608"/>
      <c r="R10" s="618" t="s">
        <v>94</v>
      </c>
      <c r="S10" s="607"/>
      <c r="T10" s="607"/>
      <c r="U10" s="3"/>
      <c r="V10" s="621" t="s">
        <v>138</v>
      </c>
      <c r="W10" s="621"/>
      <c r="X10" s="621"/>
      <c r="Y10" s="621"/>
      <c r="Z10" s="621"/>
      <c r="AA10" s="621"/>
      <c r="AB10" s="621"/>
      <c r="AC10" s="621"/>
      <c r="AD10" s="621"/>
      <c r="AE10" s="621"/>
      <c r="AF10" s="3"/>
      <c r="AG10" s="3"/>
    </row>
    <row r="11" spans="1:41" ht="15" customHeight="1" x14ac:dyDescent="0.25">
      <c r="A11" s="3"/>
      <c r="B11" s="604"/>
      <c r="C11" s="604"/>
      <c r="D11" s="604"/>
      <c r="E11" s="604"/>
      <c r="F11" s="604"/>
      <c r="G11" s="604"/>
      <c r="H11" s="604"/>
      <c r="I11" s="613"/>
      <c r="J11" s="606"/>
      <c r="K11" s="607"/>
      <c r="L11" s="607"/>
      <c r="M11" s="608"/>
      <c r="N11" s="606"/>
      <c r="O11" s="607"/>
      <c r="P11" s="607"/>
      <c r="Q11" s="608"/>
      <c r="R11" s="618"/>
      <c r="S11" s="607"/>
      <c r="T11" s="607"/>
      <c r="U11" s="3"/>
      <c r="V11" s="621"/>
      <c r="W11" s="621"/>
      <c r="X11" s="621"/>
      <c r="Y11" s="621"/>
      <c r="Z11" s="621"/>
      <c r="AA11" s="621"/>
      <c r="AB11" s="621"/>
      <c r="AC11" s="621"/>
      <c r="AD11" s="621"/>
      <c r="AE11" s="621"/>
      <c r="AF11" s="3"/>
      <c r="AG11" s="3"/>
    </row>
    <row r="12" spans="1:41" s="13" customFormat="1" ht="31.5" customHeight="1" x14ac:dyDescent="0.25">
      <c r="A12" s="11"/>
      <c r="B12" s="614">
        <f>+'1-Budget Input'!$C$16</f>
        <v>0</v>
      </c>
      <c r="C12" s="616" t="s">
        <v>73</v>
      </c>
      <c r="D12" s="111" t="str">
        <f>IF('1-Budget Input'!C82=0,"Not Used",'1-Budget Input'!C82)</f>
        <v>Not Used</v>
      </c>
      <c r="E12" s="111" t="str">
        <f>IF('1-Budget Input'!F82=0,"Not Used",'1-Budget Input'!F82)</f>
        <v>Not Used</v>
      </c>
      <c r="F12" s="111" t="str">
        <f>IF('1-Budget Input'!I82=0,"Not Used",'1-Budget Input'!I82)</f>
        <v>Not Used</v>
      </c>
      <c r="G12" s="111" t="str">
        <f>IF('1-Budget Input'!L82=0,"Not Used",'1-Budget Input'!L82)</f>
        <v>Not Used</v>
      </c>
      <c r="H12" s="617" t="s">
        <v>83</v>
      </c>
      <c r="I12" s="613" t="s">
        <v>84</v>
      </c>
      <c r="J12" s="615" t="s">
        <v>90</v>
      </c>
      <c r="K12" s="604" t="s">
        <v>93</v>
      </c>
      <c r="L12" s="604" t="s">
        <v>99</v>
      </c>
      <c r="M12" s="613" t="s">
        <v>100</v>
      </c>
      <c r="N12" s="615" t="s">
        <v>91</v>
      </c>
      <c r="O12" s="604" t="s">
        <v>92</v>
      </c>
      <c r="P12" s="604" t="s">
        <v>101</v>
      </c>
      <c r="Q12" s="613" t="s">
        <v>102</v>
      </c>
      <c r="R12" s="619" t="s">
        <v>89</v>
      </c>
      <c r="S12" s="604" t="s">
        <v>95</v>
      </c>
      <c r="T12" s="604" t="s">
        <v>96</v>
      </c>
      <c r="U12" s="11"/>
      <c r="V12" s="621" t="s">
        <v>83</v>
      </c>
      <c r="W12" s="195" t="e">
        <f>IF(D12="not used", NA(), D12)</f>
        <v>#N/A</v>
      </c>
      <c r="X12" s="195" t="e">
        <f>IF(E12="not used", NA(), E12)</f>
        <v>#N/A</v>
      </c>
      <c r="Y12" s="195" t="e">
        <f>IF(F12="not used", NA(), F12)</f>
        <v>#N/A</v>
      </c>
      <c r="Z12" s="195" t="e">
        <f>IF(G12="not used", NA(), G12)</f>
        <v>#N/A</v>
      </c>
      <c r="AA12" s="195" t="e">
        <f>+W12</f>
        <v>#N/A</v>
      </c>
      <c r="AB12" s="195" t="e">
        <f t="shared" ref="AB12:AD12" si="0">+X12</f>
        <v>#N/A</v>
      </c>
      <c r="AC12" s="195" t="e">
        <f t="shared" si="0"/>
        <v>#N/A</v>
      </c>
      <c r="AD12" s="195" t="e">
        <f t="shared" si="0"/>
        <v>#N/A</v>
      </c>
      <c r="AE12" s="621" t="s">
        <v>84</v>
      </c>
      <c r="AF12" s="614">
        <f>+'1-Budget Input'!$C$16</f>
        <v>0</v>
      </c>
      <c r="AG12" s="616" t="s">
        <v>73</v>
      </c>
    </row>
    <row r="13" spans="1:41" s="13" customFormat="1" ht="12.75" customHeight="1" x14ac:dyDescent="0.25">
      <c r="A13" s="11"/>
      <c r="B13" s="614"/>
      <c r="C13" s="616"/>
      <c r="D13" s="85" t="s">
        <v>74</v>
      </c>
      <c r="E13" s="85" t="s">
        <v>75</v>
      </c>
      <c r="F13" s="85" t="s">
        <v>76</v>
      </c>
      <c r="G13" s="85" t="s">
        <v>77</v>
      </c>
      <c r="H13" s="617"/>
      <c r="I13" s="613"/>
      <c r="J13" s="615"/>
      <c r="K13" s="604"/>
      <c r="L13" s="604"/>
      <c r="M13" s="613"/>
      <c r="N13" s="615"/>
      <c r="O13" s="604"/>
      <c r="P13" s="604"/>
      <c r="Q13" s="613"/>
      <c r="R13" s="619"/>
      <c r="S13" s="604"/>
      <c r="T13" s="604"/>
      <c r="U13" s="11"/>
      <c r="V13" s="621"/>
      <c r="W13" s="151" t="s">
        <v>74</v>
      </c>
      <c r="X13" s="151" t="s">
        <v>75</v>
      </c>
      <c r="Y13" s="151" t="s">
        <v>76</v>
      </c>
      <c r="Z13" s="151" t="s">
        <v>77</v>
      </c>
      <c r="AA13" s="151" t="s">
        <v>122</v>
      </c>
      <c r="AB13" s="151" t="s">
        <v>122</v>
      </c>
      <c r="AC13" s="151" t="s">
        <v>122</v>
      </c>
      <c r="AD13" s="151" t="s">
        <v>122</v>
      </c>
      <c r="AE13" s="621"/>
      <c r="AF13" s="614"/>
      <c r="AG13" s="616"/>
    </row>
    <row r="14" spans="1:41" x14ac:dyDescent="0.25">
      <c r="A14" s="3"/>
      <c r="B14" s="146">
        <f>DATE($B$12, 1, MOD(7-DATE($B$12, 1, 1)+ 1,7)+1)</f>
        <v>1</v>
      </c>
      <c r="C14" s="94">
        <v>1</v>
      </c>
      <c r="D14" s="286"/>
      <c r="E14" s="286"/>
      <c r="F14" s="286"/>
      <c r="G14" s="286"/>
      <c r="H14" s="112" t="str">
        <f t="shared" ref="H14:H58" si="1">IF(C14="", NA(), IF(SUM(D14:G14)=0,"",SUM(D14:G14)))</f>
        <v/>
      </c>
      <c r="I14" s="132"/>
      <c r="J14" s="124" t="e">
        <f>IF(H14="", NA(),SUM(H$14:H14))</f>
        <v>#N/A</v>
      </c>
      <c r="K14" s="116" t="e">
        <f>IF(H14="",NA(), AVERAGE(H$14:H14))</f>
        <v>#N/A</v>
      </c>
      <c r="L14" s="119" t="str">
        <f t="shared" ref="L14:L45" si="2">IF(H14="","",IF(J83=0,NA(), K14-K83))</f>
        <v/>
      </c>
      <c r="M14" s="125" t="str">
        <f t="shared" ref="M14:M21" si="3">IF(L14="","",L14/K83)</f>
        <v/>
      </c>
      <c r="N14" s="126" t="e">
        <f>IF(H14="",NA(),SUM(I$14:I14))</f>
        <v>#N/A</v>
      </c>
      <c r="O14" s="118" t="e">
        <f>IF(H14="",NA(),AVERAGE(I$14:I14))</f>
        <v>#N/A</v>
      </c>
      <c r="P14" s="128" t="str">
        <f t="shared" ref="P14:P45" si="4">IF(H14="","",IF(N83=0,NA(), O14-O83))</f>
        <v/>
      </c>
      <c r="Q14" s="125" t="str">
        <f t="shared" ref="Q14:Q58" si="5">IF(P14="","",+P14/O83)</f>
        <v/>
      </c>
      <c r="R14" s="122" t="e">
        <f>IF(H14="",NA(),IF(J83=0,NA(),AVERAGE(H84:H$134,H$14:H14)))</f>
        <v>#N/A</v>
      </c>
      <c r="S14" s="118" t="e">
        <f>IF(H14="",NA(),IF(N83=0,NA(),AVERAGE(I84:I$134,I$14:I14)))</f>
        <v>#N/A</v>
      </c>
      <c r="T14" s="128" t="e">
        <f t="shared" ref="T14:T20" si="6">IF(R14="","",+S14/R14)</f>
        <v>#N/A</v>
      </c>
      <c r="U14" s="3"/>
      <c r="V14" s="150" t="e">
        <f t="shared" ref="V14:V45" si="7">IF(H14="",NA(),+H14)</f>
        <v>#N/A</v>
      </c>
      <c r="W14" s="150" t="e">
        <f t="shared" ref="W14:W45" si="8">IF(D14="",NA(),+D14)</f>
        <v>#N/A</v>
      </c>
      <c r="X14" s="150" t="e">
        <f t="shared" ref="X14:X45" si="9">IF(E14="",NA(),+E14)</f>
        <v>#N/A</v>
      </c>
      <c r="Y14" s="150" t="e">
        <f t="shared" ref="Y14:Y45" si="10">IF(F14="",NA(),+F14)</f>
        <v>#N/A</v>
      </c>
      <c r="Z14" s="150" t="e">
        <f t="shared" ref="Z14:Z45" si="11">IF(G14="",NA(),+G14)</f>
        <v>#N/A</v>
      </c>
      <c r="AA14" s="181" t="e">
        <f>IF(D14="",NA(),AVERAGE(D84:D$134,D$14:D14))</f>
        <v>#N/A</v>
      </c>
      <c r="AB14" s="181" t="e">
        <f>IF(E14="",NA(),AVERAGE(E84:E$134,E$14:E14))</f>
        <v>#N/A</v>
      </c>
      <c r="AC14" s="181" t="e">
        <f>IF(F14="",NA(),AVERAGE(F84:F$134,F$14:F14))</f>
        <v>#N/A</v>
      </c>
      <c r="AD14" s="181" t="e">
        <f>IF(G14="",NA(),AVERAGE(G84:G$134,G$14:G14))</f>
        <v>#N/A</v>
      </c>
      <c r="AE14" s="285" t="e">
        <f t="shared" ref="AE14:AE45" si="12">IF(I14="",NA(),I14)</f>
        <v>#N/A</v>
      </c>
      <c r="AF14" s="146">
        <f>DATE($B$12, 1, MOD(7-DATE($B$12, 1, 1)+ 1,7)+1)</f>
        <v>1</v>
      </c>
      <c r="AG14" s="94">
        <v>1</v>
      </c>
    </row>
    <row r="15" spans="1:41" x14ac:dyDescent="0.25">
      <c r="A15" s="3"/>
      <c r="B15" s="146">
        <f>B14+7</f>
        <v>8</v>
      </c>
      <c r="C15" s="94">
        <v>2</v>
      </c>
      <c r="D15" s="286"/>
      <c r="E15" s="286"/>
      <c r="F15" s="286"/>
      <c r="G15" s="286"/>
      <c r="H15" s="112" t="str">
        <f t="shared" si="1"/>
        <v/>
      </c>
      <c r="I15" s="133"/>
      <c r="J15" s="124" t="e">
        <f>IF(H15="", NA(),SUM(H$14:H15))</f>
        <v>#N/A</v>
      </c>
      <c r="K15" s="116" t="e">
        <f>IF(H15="",NA(), AVERAGE(H$14:H15))</f>
        <v>#N/A</v>
      </c>
      <c r="L15" s="119" t="str">
        <f t="shared" si="2"/>
        <v/>
      </c>
      <c r="M15" s="125" t="str">
        <f t="shared" si="3"/>
        <v/>
      </c>
      <c r="N15" s="126" t="e">
        <f>IF(H15="",NA(),SUM(I$14:I15))</f>
        <v>#N/A</v>
      </c>
      <c r="O15" s="118" t="e">
        <f>IF(H15="",NA(),AVERAGE(I$14:I15))</f>
        <v>#N/A</v>
      </c>
      <c r="P15" s="128" t="str">
        <f t="shared" si="4"/>
        <v/>
      </c>
      <c r="Q15" s="125" t="str">
        <f t="shared" si="5"/>
        <v/>
      </c>
      <c r="R15" s="122" t="e">
        <f>IF(H15="",NA(),IF(J84=0,NA(),AVERAGE(H85:H$134,H$14:H15)))</f>
        <v>#N/A</v>
      </c>
      <c r="S15" s="118" t="e">
        <f>IF(H15="",NA(),IF(N84=0,NA(),AVERAGE(I85:I$134,I$14:I15)))</f>
        <v>#N/A</v>
      </c>
      <c r="T15" s="128" t="e">
        <f t="shared" si="6"/>
        <v>#N/A</v>
      </c>
      <c r="U15" s="3"/>
      <c r="V15" s="150" t="e">
        <f t="shared" si="7"/>
        <v>#N/A</v>
      </c>
      <c r="W15" s="150" t="e">
        <f t="shared" si="8"/>
        <v>#N/A</v>
      </c>
      <c r="X15" s="150" t="e">
        <f t="shared" si="9"/>
        <v>#N/A</v>
      </c>
      <c r="Y15" s="150" t="e">
        <f t="shared" si="10"/>
        <v>#N/A</v>
      </c>
      <c r="Z15" s="150" t="e">
        <f t="shared" si="11"/>
        <v>#N/A</v>
      </c>
      <c r="AA15" s="181" t="e">
        <f>IF(D15="",NA(),AVERAGE(D85:D$134,D$14:D15))</f>
        <v>#N/A</v>
      </c>
      <c r="AB15" s="181" t="e">
        <f>IF(E15="",NA(),AVERAGE(E85:E$134,E$14:E15))</f>
        <v>#N/A</v>
      </c>
      <c r="AC15" s="181" t="e">
        <f>IF(F15="",NA(),AVERAGE(F85:F$134,F$14:F15))</f>
        <v>#N/A</v>
      </c>
      <c r="AD15" s="181" t="e">
        <f>IF(G15="",NA(),AVERAGE(G85:G$134,G$14:G15))</f>
        <v>#N/A</v>
      </c>
      <c r="AE15" s="285" t="e">
        <f t="shared" si="12"/>
        <v>#N/A</v>
      </c>
      <c r="AF15" s="146">
        <f>AF14+7</f>
        <v>8</v>
      </c>
      <c r="AG15" s="94">
        <v>2</v>
      </c>
    </row>
    <row r="16" spans="1:41" x14ac:dyDescent="0.25">
      <c r="A16" s="3"/>
      <c r="B16" s="146">
        <f t="shared" ref="B16:B65" si="13">B15+7</f>
        <v>15</v>
      </c>
      <c r="C16" s="94">
        <v>3</v>
      </c>
      <c r="D16" s="286"/>
      <c r="E16" s="286"/>
      <c r="F16" s="286"/>
      <c r="G16" s="286"/>
      <c r="H16" s="112" t="str">
        <f t="shared" si="1"/>
        <v/>
      </c>
      <c r="I16" s="133"/>
      <c r="J16" s="124" t="e">
        <f>IF(H16="", NA(),SUM(H$14:H16))</f>
        <v>#N/A</v>
      </c>
      <c r="K16" s="116" t="e">
        <f>IF(H16="",NA(), AVERAGE(H$14:H16))</f>
        <v>#N/A</v>
      </c>
      <c r="L16" s="119" t="str">
        <f t="shared" si="2"/>
        <v/>
      </c>
      <c r="M16" s="125" t="str">
        <f t="shared" si="3"/>
        <v/>
      </c>
      <c r="N16" s="126" t="e">
        <f>IF(H16="",NA(),SUM(I$14:I16))</f>
        <v>#N/A</v>
      </c>
      <c r="O16" s="118" t="e">
        <f>IF(H16="",NA(),AVERAGE(I$14:I16))</f>
        <v>#N/A</v>
      </c>
      <c r="P16" s="128" t="str">
        <f t="shared" si="4"/>
        <v/>
      </c>
      <c r="Q16" s="125" t="str">
        <f t="shared" si="5"/>
        <v/>
      </c>
      <c r="R16" s="122" t="e">
        <f>IF(H16="",NA(),IF(J85=0,NA(),AVERAGE(H86:H$134,H$14:H16)))</f>
        <v>#N/A</v>
      </c>
      <c r="S16" s="118" t="e">
        <f>IF(H16="",NA(),IF(N85=0,NA(),AVERAGE(I86:I$134,I$14:I16)))</f>
        <v>#N/A</v>
      </c>
      <c r="T16" s="128" t="e">
        <f t="shared" si="6"/>
        <v>#N/A</v>
      </c>
      <c r="U16" s="3"/>
      <c r="V16" s="150" t="e">
        <f t="shared" si="7"/>
        <v>#N/A</v>
      </c>
      <c r="W16" s="150" t="e">
        <f t="shared" si="8"/>
        <v>#N/A</v>
      </c>
      <c r="X16" s="150" t="e">
        <f t="shared" si="9"/>
        <v>#N/A</v>
      </c>
      <c r="Y16" s="150" t="e">
        <f t="shared" si="10"/>
        <v>#N/A</v>
      </c>
      <c r="Z16" s="150" t="e">
        <f t="shared" si="11"/>
        <v>#N/A</v>
      </c>
      <c r="AA16" s="181" t="e">
        <f>IF(D16="",NA(),AVERAGE(D86:D$134,D$14:D16))</f>
        <v>#N/A</v>
      </c>
      <c r="AB16" s="181" t="e">
        <f>IF(E16="",NA(),AVERAGE(E86:E$134,E$14:E16))</f>
        <v>#N/A</v>
      </c>
      <c r="AC16" s="181" t="e">
        <f>IF(F16="",NA(),AVERAGE(F86:F$134,F$14:F16))</f>
        <v>#N/A</v>
      </c>
      <c r="AD16" s="181" t="e">
        <f>IF(G16="",NA(),AVERAGE(G86:G$134,G$14:G16))</f>
        <v>#N/A</v>
      </c>
      <c r="AE16" s="285" t="e">
        <f t="shared" si="12"/>
        <v>#N/A</v>
      </c>
      <c r="AF16" s="146">
        <f t="shared" ref="AF16:AF65" si="14">AF15+7</f>
        <v>15</v>
      </c>
      <c r="AG16" s="94">
        <v>3</v>
      </c>
    </row>
    <row r="17" spans="1:33" x14ac:dyDescent="0.25">
      <c r="A17" s="3"/>
      <c r="B17" s="146">
        <f t="shared" si="13"/>
        <v>22</v>
      </c>
      <c r="C17" s="94">
        <v>4</v>
      </c>
      <c r="D17" s="286"/>
      <c r="E17" s="286"/>
      <c r="F17" s="286"/>
      <c r="G17" s="286"/>
      <c r="H17" s="112" t="str">
        <f t="shared" si="1"/>
        <v/>
      </c>
      <c r="I17" s="133"/>
      <c r="J17" s="124" t="e">
        <f>IF(H17="", NA(),SUM(H$14:H17))</f>
        <v>#N/A</v>
      </c>
      <c r="K17" s="116" t="e">
        <f>IF(H17="",NA(), AVERAGE(H$14:H17))</f>
        <v>#N/A</v>
      </c>
      <c r="L17" s="119" t="str">
        <f t="shared" si="2"/>
        <v/>
      </c>
      <c r="M17" s="125" t="str">
        <f t="shared" si="3"/>
        <v/>
      </c>
      <c r="N17" s="126" t="e">
        <f>IF(H17="",NA(),SUM(I$14:I17))</f>
        <v>#N/A</v>
      </c>
      <c r="O17" s="118" t="e">
        <f>IF(H17="",NA(),AVERAGE(I$14:I17))</f>
        <v>#N/A</v>
      </c>
      <c r="P17" s="128" t="str">
        <f t="shared" si="4"/>
        <v/>
      </c>
      <c r="Q17" s="125" t="str">
        <f t="shared" si="5"/>
        <v/>
      </c>
      <c r="R17" s="122" t="e">
        <f>IF(H17="",NA(),IF(J86=0,NA(),AVERAGE(H87:H$134,H$14:H17)))</f>
        <v>#N/A</v>
      </c>
      <c r="S17" s="118" t="e">
        <f>IF(H17="",NA(),IF(N86=0,NA(),AVERAGE(I87:I$134,I$14:I17)))</f>
        <v>#N/A</v>
      </c>
      <c r="T17" s="128" t="e">
        <f t="shared" si="6"/>
        <v>#N/A</v>
      </c>
      <c r="U17" s="3"/>
      <c r="V17" s="150" t="e">
        <f t="shared" si="7"/>
        <v>#N/A</v>
      </c>
      <c r="W17" s="150" t="e">
        <f t="shared" si="8"/>
        <v>#N/A</v>
      </c>
      <c r="X17" s="150" t="e">
        <f t="shared" si="9"/>
        <v>#N/A</v>
      </c>
      <c r="Y17" s="150" t="e">
        <f t="shared" si="10"/>
        <v>#N/A</v>
      </c>
      <c r="Z17" s="150" t="e">
        <f t="shared" si="11"/>
        <v>#N/A</v>
      </c>
      <c r="AA17" s="181" t="e">
        <f>IF(D17="",NA(),AVERAGE(D87:D$134,D$14:D17))</f>
        <v>#N/A</v>
      </c>
      <c r="AB17" s="181" t="e">
        <f>IF(E17="",NA(),AVERAGE(E87:E$134,E$14:E17))</f>
        <v>#N/A</v>
      </c>
      <c r="AC17" s="181" t="e">
        <f>IF(F17="",NA(),AVERAGE(F87:F$134,F$14:F17))</f>
        <v>#N/A</v>
      </c>
      <c r="AD17" s="181" t="e">
        <f>IF(G17="",NA(),AVERAGE(G87:G$134,G$14:G17))</f>
        <v>#N/A</v>
      </c>
      <c r="AE17" s="285" t="e">
        <f t="shared" si="12"/>
        <v>#N/A</v>
      </c>
      <c r="AF17" s="146">
        <f t="shared" si="14"/>
        <v>22</v>
      </c>
      <c r="AG17" s="94">
        <v>4</v>
      </c>
    </row>
    <row r="18" spans="1:33" x14ac:dyDescent="0.25">
      <c r="A18" s="3"/>
      <c r="B18" s="146">
        <f t="shared" si="13"/>
        <v>29</v>
      </c>
      <c r="C18" s="94">
        <v>5</v>
      </c>
      <c r="D18" s="286"/>
      <c r="E18" s="286"/>
      <c r="F18" s="286"/>
      <c r="G18" s="286"/>
      <c r="H18" s="112" t="str">
        <f t="shared" si="1"/>
        <v/>
      </c>
      <c r="I18" s="133"/>
      <c r="J18" s="124" t="e">
        <f>IF(H18="", NA(),SUM(H$14:H18))</f>
        <v>#N/A</v>
      </c>
      <c r="K18" s="116" t="e">
        <f>IF(H18="",NA(), AVERAGE(H$14:H18))</f>
        <v>#N/A</v>
      </c>
      <c r="L18" s="119" t="str">
        <f t="shared" si="2"/>
        <v/>
      </c>
      <c r="M18" s="125" t="str">
        <f t="shared" si="3"/>
        <v/>
      </c>
      <c r="N18" s="126" t="e">
        <f>IF(H18="",NA(),SUM(I$14:I18))</f>
        <v>#N/A</v>
      </c>
      <c r="O18" s="118" t="e">
        <f>IF(H18="",NA(),AVERAGE(I$14:I18))</f>
        <v>#N/A</v>
      </c>
      <c r="P18" s="128" t="str">
        <f t="shared" si="4"/>
        <v/>
      </c>
      <c r="Q18" s="125" t="str">
        <f t="shared" si="5"/>
        <v/>
      </c>
      <c r="R18" s="122" t="e">
        <f>IF(H18="",NA(),IF(J87=0,NA(),AVERAGE(H88:H$134,H$14:H18)))</f>
        <v>#N/A</v>
      </c>
      <c r="S18" s="118" t="e">
        <f>IF(H18="",NA(),IF(N87=0,NA(),AVERAGE(I88:I$134,I$14:I18)))</f>
        <v>#N/A</v>
      </c>
      <c r="T18" s="128" t="e">
        <f t="shared" si="6"/>
        <v>#N/A</v>
      </c>
      <c r="U18" s="3"/>
      <c r="V18" s="150" t="e">
        <f t="shared" si="7"/>
        <v>#N/A</v>
      </c>
      <c r="W18" s="150" t="e">
        <f t="shared" si="8"/>
        <v>#N/A</v>
      </c>
      <c r="X18" s="150" t="e">
        <f t="shared" si="9"/>
        <v>#N/A</v>
      </c>
      <c r="Y18" s="150" t="e">
        <f t="shared" si="10"/>
        <v>#N/A</v>
      </c>
      <c r="Z18" s="150" t="e">
        <f t="shared" si="11"/>
        <v>#N/A</v>
      </c>
      <c r="AA18" s="181" t="e">
        <f>IF(D18="",NA(),AVERAGE(D88:D$134,D$14:D18))</f>
        <v>#N/A</v>
      </c>
      <c r="AB18" s="181" t="e">
        <f>IF(E18="",NA(),AVERAGE(E88:E$134,E$14:E18))</f>
        <v>#N/A</v>
      </c>
      <c r="AC18" s="181" t="e">
        <f>IF(F18="",NA(),AVERAGE(F88:F$134,F$14:F18))</f>
        <v>#N/A</v>
      </c>
      <c r="AD18" s="181" t="e">
        <f>IF(G18="",NA(),AVERAGE(G88:G$134,G$14:G18))</f>
        <v>#N/A</v>
      </c>
      <c r="AE18" s="285" t="e">
        <f t="shared" si="12"/>
        <v>#N/A</v>
      </c>
      <c r="AF18" s="146">
        <f t="shared" si="14"/>
        <v>29</v>
      </c>
      <c r="AG18" s="94">
        <v>5</v>
      </c>
    </row>
    <row r="19" spans="1:33" x14ac:dyDescent="0.25">
      <c r="A19" s="3"/>
      <c r="B19" s="146">
        <f t="shared" si="13"/>
        <v>36</v>
      </c>
      <c r="C19" s="94">
        <v>6</v>
      </c>
      <c r="D19" s="286"/>
      <c r="E19" s="286"/>
      <c r="F19" s="286"/>
      <c r="G19" s="286"/>
      <c r="H19" s="112" t="str">
        <f t="shared" si="1"/>
        <v/>
      </c>
      <c r="I19" s="133"/>
      <c r="J19" s="124" t="e">
        <f>IF(H19="", NA(),SUM(H$14:H19))</f>
        <v>#N/A</v>
      </c>
      <c r="K19" s="116" t="e">
        <f>IF(H19="",NA(), AVERAGE(H$14:H19))</f>
        <v>#N/A</v>
      </c>
      <c r="L19" s="119" t="str">
        <f t="shared" si="2"/>
        <v/>
      </c>
      <c r="M19" s="125" t="str">
        <f t="shared" si="3"/>
        <v/>
      </c>
      <c r="N19" s="126" t="e">
        <f>IF(H19="",NA(),SUM(I$14:I19))</f>
        <v>#N/A</v>
      </c>
      <c r="O19" s="118" t="e">
        <f>IF(H19="",NA(),AVERAGE(I$14:I19))</f>
        <v>#N/A</v>
      </c>
      <c r="P19" s="128" t="str">
        <f t="shared" si="4"/>
        <v/>
      </c>
      <c r="Q19" s="125" t="str">
        <f t="shared" si="5"/>
        <v/>
      </c>
      <c r="R19" s="122" t="e">
        <f>IF(H19="",NA(),IF(J88=0,NA(),AVERAGE(H89:H$134,H$14:H19)))</f>
        <v>#N/A</v>
      </c>
      <c r="S19" s="118" t="e">
        <f>IF(H19="",NA(),IF(N88=0,NA(),AVERAGE(I89:I$134,I$14:I19)))</f>
        <v>#N/A</v>
      </c>
      <c r="T19" s="128" t="e">
        <f t="shared" si="6"/>
        <v>#N/A</v>
      </c>
      <c r="U19" s="3"/>
      <c r="V19" s="150" t="e">
        <f t="shared" si="7"/>
        <v>#N/A</v>
      </c>
      <c r="W19" s="150" t="e">
        <f t="shared" si="8"/>
        <v>#N/A</v>
      </c>
      <c r="X19" s="150" t="e">
        <f t="shared" si="9"/>
        <v>#N/A</v>
      </c>
      <c r="Y19" s="150" t="e">
        <f t="shared" si="10"/>
        <v>#N/A</v>
      </c>
      <c r="Z19" s="150" t="e">
        <f t="shared" si="11"/>
        <v>#N/A</v>
      </c>
      <c r="AA19" s="181" t="e">
        <f>IF(D19="",NA(),AVERAGE(D89:D$134,D$14:D19))</f>
        <v>#N/A</v>
      </c>
      <c r="AB19" s="181" t="e">
        <f>IF(E19="",NA(),AVERAGE(E89:E$134,E$14:E19))</f>
        <v>#N/A</v>
      </c>
      <c r="AC19" s="181" t="e">
        <f>IF(F19="",NA(),AVERAGE(F89:F$134,F$14:F19))</f>
        <v>#N/A</v>
      </c>
      <c r="AD19" s="181" t="e">
        <f>IF(G19="",NA(),AVERAGE(G89:G$134,G$14:G19))</f>
        <v>#N/A</v>
      </c>
      <c r="AE19" s="285" t="e">
        <f t="shared" si="12"/>
        <v>#N/A</v>
      </c>
      <c r="AF19" s="146">
        <f t="shared" si="14"/>
        <v>36</v>
      </c>
      <c r="AG19" s="94">
        <v>6</v>
      </c>
    </row>
    <row r="20" spans="1:33" ht="15" customHeight="1" x14ac:dyDescent="0.25">
      <c r="A20" s="3"/>
      <c r="B20" s="146">
        <f t="shared" si="13"/>
        <v>43</v>
      </c>
      <c r="C20" s="94">
        <v>7</v>
      </c>
      <c r="D20" s="286"/>
      <c r="E20" s="286"/>
      <c r="F20" s="286"/>
      <c r="G20" s="286"/>
      <c r="H20" s="112" t="str">
        <f t="shared" si="1"/>
        <v/>
      </c>
      <c r="I20" s="133"/>
      <c r="J20" s="124" t="e">
        <f>IF(H20="", NA(),SUM(H$14:H20))</f>
        <v>#N/A</v>
      </c>
      <c r="K20" s="116" t="e">
        <f>IF(H20="",NA(), AVERAGE(H$14:H20))</f>
        <v>#N/A</v>
      </c>
      <c r="L20" s="119" t="str">
        <f t="shared" si="2"/>
        <v/>
      </c>
      <c r="M20" s="125" t="str">
        <f t="shared" si="3"/>
        <v/>
      </c>
      <c r="N20" s="126" t="e">
        <f>IF(H20="",NA(),SUM(I$14:I20))</f>
        <v>#N/A</v>
      </c>
      <c r="O20" s="118" t="e">
        <f>IF(H20="",NA(),AVERAGE(I$14:I20))</f>
        <v>#N/A</v>
      </c>
      <c r="P20" s="128" t="str">
        <f t="shared" si="4"/>
        <v/>
      </c>
      <c r="Q20" s="125" t="str">
        <f t="shared" si="5"/>
        <v/>
      </c>
      <c r="R20" s="122" t="e">
        <f>IF(H20="",NA(),IF(J89=0,NA(),AVERAGE(H90:H$134,H$14:H20)))</f>
        <v>#N/A</v>
      </c>
      <c r="S20" s="118" t="e">
        <f>IF(H20="",NA(),IF(N89=0,NA(),AVERAGE(I90:I$134,I$14:I20)))</f>
        <v>#N/A</v>
      </c>
      <c r="T20" s="128" t="e">
        <f t="shared" si="6"/>
        <v>#N/A</v>
      </c>
      <c r="U20" s="3"/>
      <c r="V20" s="150" t="e">
        <f t="shared" si="7"/>
        <v>#N/A</v>
      </c>
      <c r="W20" s="150" t="e">
        <f t="shared" si="8"/>
        <v>#N/A</v>
      </c>
      <c r="X20" s="150" t="e">
        <f t="shared" si="9"/>
        <v>#N/A</v>
      </c>
      <c r="Y20" s="150" t="e">
        <f t="shared" si="10"/>
        <v>#N/A</v>
      </c>
      <c r="Z20" s="150" t="e">
        <f t="shared" si="11"/>
        <v>#N/A</v>
      </c>
      <c r="AA20" s="181" t="e">
        <f>IF(D20="",NA(),AVERAGE(D90:D$134,D$14:D20))</f>
        <v>#N/A</v>
      </c>
      <c r="AB20" s="181" t="e">
        <f>IF(E20="",NA(),AVERAGE(E90:E$134,E$14:E20))</f>
        <v>#N/A</v>
      </c>
      <c r="AC20" s="181" t="e">
        <f>IF(F20="",NA(),AVERAGE(F90:F$134,F$14:F20))</f>
        <v>#N/A</v>
      </c>
      <c r="AD20" s="181" t="e">
        <f>IF(G20="",NA(),AVERAGE(G90:G$134,G$14:G20))</f>
        <v>#N/A</v>
      </c>
      <c r="AE20" s="285" t="e">
        <f t="shared" si="12"/>
        <v>#N/A</v>
      </c>
      <c r="AF20" s="146">
        <f t="shared" si="14"/>
        <v>43</v>
      </c>
      <c r="AG20" s="94">
        <v>7</v>
      </c>
    </row>
    <row r="21" spans="1:33" ht="15" customHeight="1" x14ac:dyDescent="0.25">
      <c r="A21" s="3"/>
      <c r="B21" s="146">
        <f t="shared" si="13"/>
        <v>50</v>
      </c>
      <c r="C21" s="94">
        <v>8</v>
      </c>
      <c r="D21" s="286"/>
      <c r="E21" s="286"/>
      <c r="F21" s="286"/>
      <c r="G21" s="286"/>
      <c r="H21" s="112" t="str">
        <f t="shared" si="1"/>
        <v/>
      </c>
      <c r="I21" s="133"/>
      <c r="J21" s="124" t="e">
        <f>IF(H21="", NA(),SUM(H$14:H21))</f>
        <v>#N/A</v>
      </c>
      <c r="K21" s="116" t="e">
        <f>IF(H21="",NA(), AVERAGE(H$14:H21))</f>
        <v>#N/A</v>
      </c>
      <c r="L21" s="119" t="str">
        <f t="shared" si="2"/>
        <v/>
      </c>
      <c r="M21" s="125" t="str">
        <f t="shared" si="3"/>
        <v/>
      </c>
      <c r="N21" s="126" t="e">
        <f>IF(H21="",NA(),SUM(I$14:I21))</f>
        <v>#N/A</v>
      </c>
      <c r="O21" s="118" t="e">
        <f>IF(H21="",NA(),AVERAGE(I$14:I21))</f>
        <v>#N/A</v>
      </c>
      <c r="P21" s="128" t="str">
        <f t="shared" si="4"/>
        <v/>
      </c>
      <c r="Q21" s="125" t="str">
        <f t="shared" si="5"/>
        <v/>
      </c>
      <c r="R21" s="122" t="e">
        <f>IF(H21="",NA(),IF(J90=0,NA(),AVERAGE(H91:H$134,H$14:H21)))</f>
        <v>#N/A</v>
      </c>
      <c r="S21" s="118" t="e">
        <f>IF(H21="",NA(),IF(N90=0,NA(),AVERAGE(I91:I$134,I$14:I21)))</f>
        <v>#N/A</v>
      </c>
      <c r="T21" s="128" t="e">
        <f t="shared" ref="T21:T28" si="15">IF(R21="","",+S21/R21)</f>
        <v>#N/A</v>
      </c>
      <c r="U21" s="3"/>
      <c r="V21" s="150" t="e">
        <f t="shared" si="7"/>
        <v>#N/A</v>
      </c>
      <c r="W21" s="150" t="e">
        <f t="shared" si="8"/>
        <v>#N/A</v>
      </c>
      <c r="X21" s="150" t="e">
        <f t="shared" si="9"/>
        <v>#N/A</v>
      </c>
      <c r="Y21" s="150" t="e">
        <f t="shared" si="10"/>
        <v>#N/A</v>
      </c>
      <c r="Z21" s="150" t="e">
        <f t="shared" si="11"/>
        <v>#N/A</v>
      </c>
      <c r="AA21" s="181" t="e">
        <f>IF(D21="",NA(),AVERAGE(D91:D$134,D$14:D21))</f>
        <v>#N/A</v>
      </c>
      <c r="AB21" s="181" t="e">
        <f>IF(E21="",NA(),AVERAGE(E91:E$134,E$14:E21))</f>
        <v>#N/A</v>
      </c>
      <c r="AC21" s="181" t="e">
        <f>IF(F21="",NA(),AVERAGE(F91:F$134,F$14:F21))</f>
        <v>#N/A</v>
      </c>
      <c r="AD21" s="181" t="e">
        <f>IF(G21="",NA(),AVERAGE(G91:G$134,G$14:G21))</f>
        <v>#N/A</v>
      </c>
      <c r="AE21" s="285" t="e">
        <f t="shared" si="12"/>
        <v>#N/A</v>
      </c>
      <c r="AF21" s="146">
        <f t="shared" si="14"/>
        <v>50</v>
      </c>
      <c r="AG21" s="94">
        <v>8</v>
      </c>
    </row>
    <row r="22" spans="1:33" ht="15" customHeight="1" x14ac:dyDescent="0.25">
      <c r="A22" s="3"/>
      <c r="B22" s="146">
        <f t="shared" si="13"/>
        <v>57</v>
      </c>
      <c r="C22" s="94">
        <v>9</v>
      </c>
      <c r="D22" s="286"/>
      <c r="E22" s="286"/>
      <c r="F22" s="286"/>
      <c r="G22" s="286"/>
      <c r="H22" s="112" t="str">
        <f t="shared" si="1"/>
        <v/>
      </c>
      <c r="I22" s="133"/>
      <c r="J22" s="124" t="e">
        <f>IF(H22="", NA(),SUM(H$14:H22))</f>
        <v>#N/A</v>
      </c>
      <c r="K22" s="116" t="e">
        <f>IF(H22="",NA(), AVERAGE(H$14:H22))</f>
        <v>#N/A</v>
      </c>
      <c r="L22" s="119" t="str">
        <f t="shared" si="2"/>
        <v/>
      </c>
      <c r="M22" s="125" t="str">
        <f t="shared" ref="M22" si="16">IF(L22="","",L22/K91)</f>
        <v/>
      </c>
      <c r="N22" s="126" t="e">
        <f>IF(H22="",NA(),SUM(I$14:I22))</f>
        <v>#N/A</v>
      </c>
      <c r="O22" s="118" t="e">
        <f>IF(H22="",NA(),AVERAGE(I$14:I22))</f>
        <v>#N/A</v>
      </c>
      <c r="P22" s="128" t="str">
        <f t="shared" si="4"/>
        <v/>
      </c>
      <c r="Q22" s="125" t="str">
        <f t="shared" si="5"/>
        <v/>
      </c>
      <c r="R22" s="122" t="e">
        <f>IF(H22="",NA(),IF(J91=0,NA(),AVERAGE(H92:H$134,H$14:H22)))</f>
        <v>#N/A</v>
      </c>
      <c r="S22" s="118" t="e">
        <f>IF(H22="",NA(),IF(N91=0,NA(),AVERAGE(I92:I$134,I$14:I22)))</f>
        <v>#N/A</v>
      </c>
      <c r="T22" s="128" t="e">
        <f t="shared" si="15"/>
        <v>#N/A</v>
      </c>
      <c r="U22" s="3"/>
      <c r="V22" s="150" t="e">
        <f t="shared" si="7"/>
        <v>#N/A</v>
      </c>
      <c r="W22" s="150" t="e">
        <f t="shared" si="8"/>
        <v>#N/A</v>
      </c>
      <c r="X22" s="150" t="e">
        <f t="shared" si="9"/>
        <v>#N/A</v>
      </c>
      <c r="Y22" s="150" t="e">
        <f t="shared" si="10"/>
        <v>#N/A</v>
      </c>
      <c r="Z22" s="150" t="e">
        <f t="shared" si="11"/>
        <v>#N/A</v>
      </c>
      <c r="AA22" s="181" t="e">
        <f>IF(D22="",NA(),AVERAGE(D92:D$134,D$14:D22))</f>
        <v>#N/A</v>
      </c>
      <c r="AB22" s="181" t="e">
        <f>IF(E22="",NA(),AVERAGE(E92:E$134,E$14:E22))</f>
        <v>#N/A</v>
      </c>
      <c r="AC22" s="181" t="e">
        <f>IF(F22="",NA(),AVERAGE(F92:F$134,F$14:F22))</f>
        <v>#N/A</v>
      </c>
      <c r="AD22" s="181" t="e">
        <f>IF(G22="",NA(),AVERAGE(G92:G$134,G$14:G22))</f>
        <v>#N/A</v>
      </c>
      <c r="AE22" s="285" t="e">
        <f t="shared" si="12"/>
        <v>#N/A</v>
      </c>
      <c r="AF22" s="146">
        <f t="shared" si="14"/>
        <v>57</v>
      </c>
      <c r="AG22" s="94">
        <v>9</v>
      </c>
    </row>
    <row r="23" spans="1:33" ht="15" customHeight="1" x14ac:dyDescent="0.25">
      <c r="A23" s="3"/>
      <c r="B23" s="146">
        <f t="shared" si="13"/>
        <v>64</v>
      </c>
      <c r="C23" s="94">
        <v>10</v>
      </c>
      <c r="D23" s="286"/>
      <c r="E23" s="286"/>
      <c r="F23" s="286"/>
      <c r="G23" s="286"/>
      <c r="H23" s="112" t="str">
        <f t="shared" si="1"/>
        <v/>
      </c>
      <c r="I23" s="133"/>
      <c r="J23" s="124" t="e">
        <f>IF(H23="", NA(),SUM(H$14:H23))</f>
        <v>#N/A</v>
      </c>
      <c r="K23" s="116" t="e">
        <f>IF(H23="",NA(), AVERAGE(H$14:H23))</f>
        <v>#N/A</v>
      </c>
      <c r="L23" s="119" t="str">
        <f t="shared" si="2"/>
        <v/>
      </c>
      <c r="M23" s="125" t="str">
        <f t="shared" ref="M23:M66" si="17">IF(L23="","",L23/K92)</f>
        <v/>
      </c>
      <c r="N23" s="126" t="e">
        <f>IF(H23="",NA(),SUM(I$14:I23))</f>
        <v>#N/A</v>
      </c>
      <c r="O23" s="118" t="e">
        <f>IF(H23="",NA(),AVERAGE(I$14:I23))</f>
        <v>#N/A</v>
      </c>
      <c r="P23" s="128" t="str">
        <f t="shared" si="4"/>
        <v/>
      </c>
      <c r="Q23" s="125" t="str">
        <f t="shared" si="5"/>
        <v/>
      </c>
      <c r="R23" s="122" t="e">
        <f>IF(H23="",NA(),IF(J92=0,NA(),AVERAGE(H93:H$134,H$14:H23)))</f>
        <v>#N/A</v>
      </c>
      <c r="S23" s="118" t="e">
        <f>IF(H23="",NA(),IF(N92=0,NA(),AVERAGE(I93:I$134,I$14:I23)))</f>
        <v>#N/A</v>
      </c>
      <c r="T23" s="128" t="e">
        <f t="shared" si="15"/>
        <v>#N/A</v>
      </c>
      <c r="U23" s="3"/>
      <c r="V23" s="150" t="e">
        <f t="shared" si="7"/>
        <v>#N/A</v>
      </c>
      <c r="W23" s="150" t="e">
        <f t="shared" si="8"/>
        <v>#N/A</v>
      </c>
      <c r="X23" s="150" t="e">
        <f t="shared" si="9"/>
        <v>#N/A</v>
      </c>
      <c r="Y23" s="150" t="e">
        <f t="shared" si="10"/>
        <v>#N/A</v>
      </c>
      <c r="Z23" s="150" t="e">
        <f t="shared" si="11"/>
        <v>#N/A</v>
      </c>
      <c r="AA23" s="181" t="e">
        <f>IF(D23="",NA(),AVERAGE(D93:D$134,D$14:D23))</f>
        <v>#N/A</v>
      </c>
      <c r="AB23" s="181" t="e">
        <f>IF(E23="",NA(),AVERAGE(E93:E$134,E$14:E23))</f>
        <v>#N/A</v>
      </c>
      <c r="AC23" s="181" t="e">
        <f>IF(F23="",NA(),AVERAGE(F93:F$134,F$14:F23))</f>
        <v>#N/A</v>
      </c>
      <c r="AD23" s="181" t="e">
        <f>IF(G23="",NA(),AVERAGE(G93:G$134,G$14:G23))</f>
        <v>#N/A</v>
      </c>
      <c r="AE23" s="285" t="e">
        <f t="shared" si="12"/>
        <v>#N/A</v>
      </c>
      <c r="AF23" s="146">
        <f t="shared" si="14"/>
        <v>64</v>
      </c>
      <c r="AG23" s="94">
        <v>10</v>
      </c>
    </row>
    <row r="24" spans="1:33" ht="15" customHeight="1" x14ac:dyDescent="0.25">
      <c r="A24" s="3"/>
      <c r="B24" s="146">
        <f t="shared" si="13"/>
        <v>71</v>
      </c>
      <c r="C24" s="94">
        <v>11</v>
      </c>
      <c r="D24" s="286"/>
      <c r="E24" s="286"/>
      <c r="F24" s="286"/>
      <c r="G24" s="286"/>
      <c r="H24" s="112" t="str">
        <f t="shared" si="1"/>
        <v/>
      </c>
      <c r="I24" s="133"/>
      <c r="J24" s="124" t="e">
        <f>IF(H24="", NA(),SUM(H$14:H24))</f>
        <v>#N/A</v>
      </c>
      <c r="K24" s="116" t="e">
        <f>IF(H24="",NA(), AVERAGE(H$14:H24))</f>
        <v>#N/A</v>
      </c>
      <c r="L24" s="119" t="str">
        <f t="shared" si="2"/>
        <v/>
      </c>
      <c r="M24" s="125" t="str">
        <f t="shared" si="17"/>
        <v/>
      </c>
      <c r="N24" s="126" t="e">
        <f>IF(H24="",NA(),SUM(I$14:I24))</f>
        <v>#N/A</v>
      </c>
      <c r="O24" s="118" t="e">
        <f>IF(H24="",NA(),AVERAGE(I$14:I24))</f>
        <v>#N/A</v>
      </c>
      <c r="P24" s="128" t="str">
        <f t="shared" si="4"/>
        <v/>
      </c>
      <c r="Q24" s="125" t="str">
        <f t="shared" si="5"/>
        <v/>
      </c>
      <c r="R24" s="122" t="e">
        <f>IF(H24="",NA(),IF(J93=0,NA(),AVERAGE(H94:H$134,H$14:H24)))</f>
        <v>#N/A</v>
      </c>
      <c r="S24" s="118" t="e">
        <f>IF(H24="",NA(),IF(N93=0,NA(),AVERAGE(I94:I$134,I$14:I24)))</f>
        <v>#N/A</v>
      </c>
      <c r="T24" s="128" t="e">
        <f t="shared" si="15"/>
        <v>#N/A</v>
      </c>
      <c r="U24" s="3"/>
      <c r="V24" s="150" t="e">
        <f t="shared" si="7"/>
        <v>#N/A</v>
      </c>
      <c r="W24" s="150" t="e">
        <f t="shared" si="8"/>
        <v>#N/A</v>
      </c>
      <c r="X24" s="150" t="e">
        <f t="shared" si="9"/>
        <v>#N/A</v>
      </c>
      <c r="Y24" s="150" t="e">
        <f t="shared" si="10"/>
        <v>#N/A</v>
      </c>
      <c r="Z24" s="150" t="e">
        <f t="shared" si="11"/>
        <v>#N/A</v>
      </c>
      <c r="AA24" s="181" t="e">
        <f>IF(D24="",NA(),AVERAGE(D94:D$134,D$14:D24))</f>
        <v>#N/A</v>
      </c>
      <c r="AB24" s="181" t="e">
        <f>IF(E24="",NA(),AVERAGE(E94:E$134,E$14:E24))</f>
        <v>#N/A</v>
      </c>
      <c r="AC24" s="181" t="e">
        <f>IF(F24="",NA(),AVERAGE(F94:F$134,F$14:F24))</f>
        <v>#N/A</v>
      </c>
      <c r="AD24" s="181" t="e">
        <f>IF(G24="",NA(),AVERAGE(G94:G$134,G$14:G24))</f>
        <v>#N/A</v>
      </c>
      <c r="AE24" s="285" t="e">
        <f t="shared" si="12"/>
        <v>#N/A</v>
      </c>
      <c r="AF24" s="146">
        <f t="shared" si="14"/>
        <v>71</v>
      </c>
      <c r="AG24" s="94">
        <v>11</v>
      </c>
    </row>
    <row r="25" spans="1:33" ht="15" customHeight="1" x14ac:dyDescent="0.25">
      <c r="A25" s="3"/>
      <c r="B25" s="146">
        <f t="shared" si="13"/>
        <v>78</v>
      </c>
      <c r="C25" s="94">
        <v>12</v>
      </c>
      <c r="D25" s="286"/>
      <c r="E25" s="286"/>
      <c r="F25" s="286"/>
      <c r="G25" s="286"/>
      <c r="H25" s="112" t="str">
        <f t="shared" si="1"/>
        <v/>
      </c>
      <c r="I25" s="133"/>
      <c r="J25" s="124" t="e">
        <f>IF(H25="", NA(),SUM(H$14:H25))</f>
        <v>#N/A</v>
      </c>
      <c r="K25" s="116" t="e">
        <f>IF(H25="",NA(), AVERAGE(H$14:H25))</f>
        <v>#N/A</v>
      </c>
      <c r="L25" s="119" t="str">
        <f t="shared" si="2"/>
        <v/>
      </c>
      <c r="M25" s="125" t="str">
        <f t="shared" si="17"/>
        <v/>
      </c>
      <c r="N25" s="126" t="e">
        <f>IF(H25="",NA(),SUM(I$14:I25))</f>
        <v>#N/A</v>
      </c>
      <c r="O25" s="118" t="e">
        <f>IF(H25="",NA(),AVERAGE(I$14:I25))</f>
        <v>#N/A</v>
      </c>
      <c r="P25" s="128" t="str">
        <f t="shared" si="4"/>
        <v/>
      </c>
      <c r="Q25" s="125" t="str">
        <f t="shared" si="5"/>
        <v/>
      </c>
      <c r="R25" s="122" t="e">
        <f>IF(H25="",NA(),IF(J94=0,NA(),AVERAGE(H95:H$134,H$14:H25)))</f>
        <v>#N/A</v>
      </c>
      <c r="S25" s="118" t="e">
        <f>IF(H25="",NA(),IF(N94=0,NA(),AVERAGE(I95:I$134,I$14:I25)))</f>
        <v>#N/A</v>
      </c>
      <c r="T25" s="128" t="e">
        <f t="shared" si="15"/>
        <v>#N/A</v>
      </c>
      <c r="U25" s="3"/>
      <c r="V25" s="150" t="e">
        <f t="shared" si="7"/>
        <v>#N/A</v>
      </c>
      <c r="W25" s="150" t="e">
        <f t="shared" si="8"/>
        <v>#N/A</v>
      </c>
      <c r="X25" s="150" t="e">
        <f t="shared" si="9"/>
        <v>#N/A</v>
      </c>
      <c r="Y25" s="150" t="e">
        <f t="shared" si="10"/>
        <v>#N/A</v>
      </c>
      <c r="Z25" s="150" t="e">
        <f t="shared" si="11"/>
        <v>#N/A</v>
      </c>
      <c r="AA25" s="181" t="e">
        <f>IF(D25="",NA(),AVERAGE(D95:D$134,D$14:D25))</f>
        <v>#N/A</v>
      </c>
      <c r="AB25" s="181" t="e">
        <f>IF(E25="",NA(),AVERAGE(E95:E$134,E$14:E25))</f>
        <v>#N/A</v>
      </c>
      <c r="AC25" s="181" t="e">
        <f>IF(F25="",NA(),AVERAGE(F95:F$134,F$14:F25))</f>
        <v>#N/A</v>
      </c>
      <c r="AD25" s="181" t="e">
        <f>IF(G25="",NA(),AVERAGE(G95:G$134,G$14:G25))</f>
        <v>#N/A</v>
      </c>
      <c r="AE25" s="285" t="e">
        <f t="shared" si="12"/>
        <v>#N/A</v>
      </c>
      <c r="AF25" s="146">
        <f t="shared" si="14"/>
        <v>78</v>
      </c>
      <c r="AG25" s="94">
        <v>12</v>
      </c>
    </row>
    <row r="26" spans="1:33" ht="15" customHeight="1" x14ac:dyDescent="0.25">
      <c r="A26" s="3"/>
      <c r="B26" s="146">
        <f t="shared" si="13"/>
        <v>85</v>
      </c>
      <c r="C26" s="94">
        <v>13</v>
      </c>
      <c r="D26" s="286"/>
      <c r="E26" s="286"/>
      <c r="F26" s="286"/>
      <c r="G26" s="286"/>
      <c r="H26" s="112" t="str">
        <f t="shared" si="1"/>
        <v/>
      </c>
      <c r="I26" s="133"/>
      <c r="J26" s="124" t="e">
        <f>IF(H26="", NA(),SUM(H$14:H26))</f>
        <v>#N/A</v>
      </c>
      <c r="K26" s="116" t="e">
        <f>IF(H26="",NA(), AVERAGE(H$14:H26))</f>
        <v>#N/A</v>
      </c>
      <c r="L26" s="119" t="str">
        <f t="shared" si="2"/>
        <v/>
      </c>
      <c r="M26" s="125" t="str">
        <f t="shared" si="17"/>
        <v/>
      </c>
      <c r="N26" s="126" t="e">
        <f>IF(H26="",NA(),SUM(I$14:I26))</f>
        <v>#N/A</v>
      </c>
      <c r="O26" s="118" t="e">
        <f>IF(H26="",NA(),AVERAGE(I$14:I26))</f>
        <v>#N/A</v>
      </c>
      <c r="P26" s="128" t="str">
        <f t="shared" si="4"/>
        <v/>
      </c>
      <c r="Q26" s="125" t="str">
        <f t="shared" si="5"/>
        <v/>
      </c>
      <c r="R26" s="122" t="e">
        <f>IF(H26="",NA(),IF(J95=0,NA(),AVERAGE(H96:H$134,H$14:H26)))</f>
        <v>#N/A</v>
      </c>
      <c r="S26" s="118" t="e">
        <f>IF(H26="",NA(),IF(N95=0,NA(),AVERAGE(I96:I$134,I$14:I26)))</f>
        <v>#N/A</v>
      </c>
      <c r="T26" s="128" t="e">
        <f t="shared" si="15"/>
        <v>#N/A</v>
      </c>
      <c r="U26" s="3"/>
      <c r="V26" s="150" t="e">
        <f t="shared" si="7"/>
        <v>#N/A</v>
      </c>
      <c r="W26" s="150" t="e">
        <f t="shared" si="8"/>
        <v>#N/A</v>
      </c>
      <c r="X26" s="150" t="e">
        <f t="shared" si="9"/>
        <v>#N/A</v>
      </c>
      <c r="Y26" s="150" t="e">
        <f t="shared" si="10"/>
        <v>#N/A</v>
      </c>
      <c r="Z26" s="150" t="e">
        <f t="shared" si="11"/>
        <v>#N/A</v>
      </c>
      <c r="AA26" s="181" t="e">
        <f>IF(D26="",NA(),AVERAGE(D96:D$134,D$14:D26))</f>
        <v>#N/A</v>
      </c>
      <c r="AB26" s="181" t="e">
        <f>IF(E26="",NA(),AVERAGE(E96:E$134,E$14:E26))</f>
        <v>#N/A</v>
      </c>
      <c r="AC26" s="181" t="e">
        <f>IF(F26="",NA(),AVERAGE(F96:F$134,F$14:F26))</f>
        <v>#N/A</v>
      </c>
      <c r="AD26" s="181" t="e">
        <f>IF(G26="",NA(),AVERAGE(G96:G$134,G$14:G26))</f>
        <v>#N/A</v>
      </c>
      <c r="AE26" s="285" t="e">
        <f t="shared" si="12"/>
        <v>#N/A</v>
      </c>
      <c r="AF26" s="146">
        <f t="shared" si="14"/>
        <v>85</v>
      </c>
      <c r="AG26" s="94">
        <v>13</v>
      </c>
    </row>
    <row r="27" spans="1:33" ht="15" customHeight="1" x14ac:dyDescent="0.25">
      <c r="A27" s="3"/>
      <c r="B27" s="146">
        <f t="shared" si="13"/>
        <v>92</v>
      </c>
      <c r="C27" s="94">
        <v>14</v>
      </c>
      <c r="D27" s="286"/>
      <c r="E27" s="286"/>
      <c r="F27" s="286"/>
      <c r="G27" s="286"/>
      <c r="H27" s="112" t="str">
        <f t="shared" si="1"/>
        <v/>
      </c>
      <c r="I27" s="133"/>
      <c r="J27" s="124" t="e">
        <f>IF(H27="", NA(),SUM(H$14:H27))</f>
        <v>#N/A</v>
      </c>
      <c r="K27" s="116" t="e">
        <f>IF(H27="",NA(), AVERAGE(H$14:H27))</f>
        <v>#N/A</v>
      </c>
      <c r="L27" s="119" t="str">
        <f t="shared" si="2"/>
        <v/>
      </c>
      <c r="M27" s="125" t="str">
        <f t="shared" si="17"/>
        <v/>
      </c>
      <c r="N27" s="126" t="e">
        <f>IF(H27="",NA(),SUM(I$14:I27))</f>
        <v>#N/A</v>
      </c>
      <c r="O27" s="118" t="e">
        <f>IF(H27="",NA(),AVERAGE(I$14:I27))</f>
        <v>#N/A</v>
      </c>
      <c r="P27" s="128" t="str">
        <f t="shared" si="4"/>
        <v/>
      </c>
      <c r="Q27" s="125" t="str">
        <f t="shared" si="5"/>
        <v/>
      </c>
      <c r="R27" s="122" t="e">
        <f>IF(H27="",NA(),IF(J96=0,NA(),AVERAGE(H97:H$134,H$14:H27)))</f>
        <v>#N/A</v>
      </c>
      <c r="S27" s="118" t="e">
        <f>IF(H27="",NA(),IF(N96=0,NA(),AVERAGE(I97:I$134,I$14:I27)))</f>
        <v>#N/A</v>
      </c>
      <c r="T27" s="128" t="e">
        <f t="shared" si="15"/>
        <v>#N/A</v>
      </c>
      <c r="U27" s="3"/>
      <c r="V27" s="150" t="e">
        <f t="shared" si="7"/>
        <v>#N/A</v>
      </c>
      <c r="W27" s="150" t="e">
        <f t="shared" si="8"/>
        <v>#N/A</v>
      </c>
      <c r="X27" s="150" t="e">
        <f t="shared" si="9"/>
        <v>#N/A</v>
      </c>
      <c r="Y27" s="150" t="e">
        <f t="shared" si="10"/>
        <v>#N/A</v>
      </c>
      <c r="Z27" s="150" t="e">
        <f t="shared" si="11"/>
        <v>#N/A</v>
      </c>
      <c r="AA27" s="181" t="e">
        <f>IF(D27="",NA(),AVERAGE(D97:D$134,D$14:D27))</f>
        <v>#N/A</v>
      </c>
      <c r="AB27" s="181" t="e">
        <f>IF(E27="",NA(),AVERAGE(E97:E$134,E$14:E27))</f>
        <v>#N/A</v>
      </c>
      <c r="AC27" s="181" t="e">
        <f>IF(F27="",NA(),AVERAGE(F97:F$134,F$14:F27))</f>
        <v>#N/A</v>
      </c>
      <c r="AD27" s="181" t="e">
        <f>IF(G27="",NA(),AVERAGE(G97:G$134,G$14:G27))</f>
        <v>#N/A</v>
      </c>
      <c r="AE27" s="285" t="e">
        <f t="shared" si="12"/>
        <v>#N/A</v>
      </c>
      <c r="AF27" s="146">
        <f t="shared" si="14"/>
        <v>92</v>
      </c>
      <c r="AG27" s="94">
        <v>14</v>
      </c>
    </row>
    <row r="28" spans="1:33" ht="15" customHeight="1" x14ac:dyDescent="0.25">
      <c r="A28" s="3"/>
      <c r="B28" s="146">
        <f t="shared" si="13"/>
        <v>99</v>
      </c>
      <c r="C28" s="94">
        <v>15</v>
      </c>
      <c r="D28" s="286"/>
      <c r="E28" s="286"/>
      <c r="F28" s="286"/>
      <c r="G28" s="286"/>
      <c r="H28" s="112" t="str">
        <f t="shared" si="1"/>
        <v/>
      </c>
      <c r="I28" s="133"/>
      <c r="J28" s="124" t="e">
        <f>IF(H28="", NA(),SUM(H$14:H28))</f>
        <v>#N/A</v>
      </c>
      <c r="K28" s="116" t="e">
        <f>IF(H28="",NA(), AVERAGE(H$14:H28))</f>
        <v>#N/A</v>
      </c>
      <c r="L28" s="119" t="str">
        <f t="shared" si="2"/>
        <v/>
      </c>
      <c r="M28" s="125" t="str">
        <f t="shared" si="17"/>
        <v/>
      </c>
      <c r="N28" s="126" t="e">
        <f>IF(H28="",NA(),SUM(I$14:I28))</f>
        <v>#N/A</v>
      </c>
      <c r="O28" s="118" t="e">
        <f>IF(H28="",NA(),AVERAGE(I$14:I28))</f>
        <v>#N/A</v>
      </c>
      <c r="P28" s="128" t="str">
        <f t="shared" si="4"/>
        <v/>
      </c>
      <c r="Q28" s="125" t="str">
        <f t="shared" si="5"/>
        <v/>
      </c>
      <c r="R28" s="122" t="e">
        <f>IF(H28="",NA(),IF(J97=0,NA(),AVERAGE(H98:H$134,H$14:H28)))</f>
        <v>#N/A</v>
      </c>
      <c r="S28" s="118" t="e">
        <f>IF(H28="",NA(),IF(N97=0,NA(),AVERAGE(I98:I$134,I$14:I28)))</f>
        <v>#N/A</v>
      </c>
      <c r="T28" s="128" t="e">
        <f t="shared" si="15"/>
        <v>#N/A</v>
      </c>
      <c r="U28" s="3"/>
      <c r="V28" s="150" t="e">
        <f t="shared" si="7"/>
        <v>#N/A</v>
      </c>
      <c r="W28" s="150" t="e">
        <f t="shared" si="8"/>
        <v>#N/A</v>
      </c>
      <c r="X28" s="150" t="e">
        <f t="shared" si="9"/>
        <v>#N/A</v>
      </c>
      <c r="Y28" s="150" t="e">
        <f t="shared" si="10"/>
        <v>#N/A</v>
      </c>
      <c r="Z28" s="150" t="e">
        <f t="shared" si="11"/>
        <v>#N/A</v>
      </c>
      <c r="AA28" s="181" t="e">
        <f>IF(D28="",NA(),AVERAGE(D98:D$134,D$14:D28))</f>
        <v>#N/A</v>
      </c>
      <c r="AB28" s="181" t="e">
        <f>IF(E28="",NA(),AVERAGE(E98:E$134,E$14:E28))</f>
        <v>#N/A</v>
      </c>
      <c r="AC28" s="181" t="e">
        <f>IF(F28="",NA(),AVERAGE(F98:F$134,F$14:F28))</f>
        <v>#N/A</v>
      </c>
      <c r="AD28" s="181" t="e">
        <f>IF(G28="",NA(),AVERAGE(G98:G$134,G$14:G28))</f>
        <v>#N/A</v>
      </c>
      <c r="AE28" s="285" t="e">
        <f t="shared" si="12"/>
        <v>#N/A</v>
      </c>
      <c r="AF28" s="146">
        <f t="shared" si="14"/>
        <v>99</v>
      </c>
      <c r="AG28" s="94">
        <v>15</v>
      </c>
    </row>
    <row r="29" spans="1:33" ht="15" customHeight="1" x14ac:dyDescent="0.25">
      <c r="A29" s="3"/>
      <c r="B29" s="146">
        <f t="shared" si="13"/>
        <v>106</v>
      </c>
      <c r="C29" s="94">
        <v>16</v>
      </c>
      <c r="D29" s="286"/>
      <c r="E29" s="286"/>
      <c r="F29" s="286"/>
      <c r="G29" s="286"/>
      <c r="H29" s="112" t="str">
        <f t="shared" si="1"/>
        <v/>
      </c>
      <c r="I29" s="133"/>
      <c r="J29" s="124" t="e">
        <f>IF(H29="", NA(),SUM(H$14:H29))</f>
        <v>#N/A</v>
      </c>
      <c r="K29" s="116" t="e">
        <f>IF(H29="",NA(), AVERAGE(H$14:H29))</f>
        <v>#N/A</v>
      </c>
      <c r="L29" s="119" t="str">
        <f t="shared" si="2"/>
        <v/>
      </c>
      <c r="M29" s="125" t="str">
        <f t="shared" si="17"/>
        <v/>
      </c>
      <c r="N29" s="126" t="e">
        <f>IF(H29="",NA(),SUM(I$14:I29))</f>
        <v>#N/A</v>
      </c>
      <c r="O29" s="118" t="e">
        <f>IF(H29="",NA(),AVERAGE(I$14:I29))</f>
        <v>#N/A</v>
      </c>
      <c r="P29" s="128" t="str">
        <f t="shared" si="4"/>
        <v/>
      </c>
      <c r="Q29" s="125" t="str">
        <f t="shared" si="5"/>
        <v/>
      </c>
      <c r="R29" s="122" t="e">
        <f>IF(H29="",NA(),IF(J98=0,NA(),AVERAGE(H99:H$134,H$14:H29)))</f>
        <v>#N/A</v>
      </c>
      <c r="S29" s="118" t="e">
        <f>IF(H29="",NA(),IF(N98=0,NA(),AVERAGE(I99:I$134,I$14:I29)))</f>
        <v>#N/A</v>
      </c>
      <c r="T29" s="128" t="e">
        <f t="shared" ref="T29:T65" si="18">IF(R29="","",+S29/R29)</f>
        <v>#N/A</v>
      </c>
      <c r="U29" s="3"/>
      <c r="V29" s="150" t="e">
        <f t="shared" si="7"/>
        <v>#N/A</v>
      </c>
      <c r="W29" s="150" t="e">
        <f t="shared" si="8"/>
        <v>#N/A</v>
      </c>
      <c r="X29" s="150" t="e">
        <f t="shared" si="9"/>
        <v>#N/A</v>
      </c>
      <c r="Y29" s="150" t="e">
        <f t="shared" si="10"/>
        <v>#N/A</v>
      </c>
      <c r="Z29" s="150" t="e">
        <f t="shared" si="11"/>
        <v>#N/A</v>
      </c>
      <c r="AA29" s="181" t="e">
        <f>IF(D29="",NA(),AVERAGE(D99:D$134,D$14:D29))</f>
        <v>#N/A</v>
      </c>
      <c r="AB29" s="181" t="e">
        <f>IF(E29="",NA(),AVERAGE(E99:E$134,E$14:E29))</f>
        <v>#N/A</v>
      </c>
      <c r="AC29" s="181" t="e">
        <f>IF(F29="",NA(),AVERAGE(F99:F$134,F$14:F29))</f>
        <v>#N/A</v>
      </c>
      <c r="AD29" s="181" t="e">
        <f>IF(G29="",NA(),AVERAGE(G99:G$134,G$14:G29))</f>
        <v>#N/A</v>
      </c>
      <c r="AE29" s="285" t="e">
        <f t="shared" si="12"/>
        <v>#N/A</v>
      </c>
      <c r="AF29" s="146">
        <f t="shared" si="14"/>
        <v>106</v>
      </c>
      <c r="AG29" s="94">
        <v>16</v>
      </c>
    </row>
    <row r="30" spans="1:33" ht="15" customHeight="1" x14ac:dyDescent="0.25">
      <c r="A30" s="3"/>
      <c r="B30" s="146">
        <f t="shared" si="13"/>
        <v>113</v>
      </c>
      <c r="C30" s="94">
        <v>17</v>
      </c>
      <c r="D30" s="286"/>
      <c r="E30" s="286"/>
      <c r="F30" s="286"/>
      <c r="G30" s="286"/>
      <c r="H30" s="112" t="str">
        <f t="shared" si="1"/>
        <v/>
      </c>
      <c r="I30" s="133"/>
      <c r="J30" s="124" t="e">
        <f>IF(H30="", NA(),SUM(H$14:H30))</f>
        <v>#N/A</v>
      </c>
      <c r="K30" s="116" t="e">
        <f>IF(H30="",NA(), AVERAGE(H$14:H30))</f>
        <v>#N/A</v>
      </c>
      <c r="L30" s="119" t="str">
        <f t="shared" si="2"/>
        <v/>
      </c>
      <c r="M30" s="125" t="str">
        <f t="shared" si="17"/>
        <v/>
      </c>
      <c r="N30" s="126" t="e">
        <f>IF(H30="",NA(),SUM(I$14:I30))</f>
        <v>#N/A</v>
      </c>
      <c r="O30" s="118" t="e">
        <f>IF(H30="",NA(),AVERAGE(I$14:I30))</f>
        <v>#N/A</v>
      </c>
      <c r="P30" s="128" t="str">
        <f t="shared" si="4"/>
        <v/>
      </c>
      <c r="Q30" s="125" t="str">
        <f t="shared" si="5"/>
        <v/>
      </c>
      <c r="R30" s="122" t="e">
        <f>IF(H30="",NA(),IF(J99=0,NA(),AVERAGE(H100:H$134,H$14:H30)))</f>
        <v>#N/A</v>
      </c>
      <c r="S30" s="118" t="e">
        <f>IF(H30="",NA(),IF(N99=0,NA(),AVERAGE(I100:I$134,I$14:I30)))</f>
        <v>#N/A</v>
      </c>
      <c r="T30" s="128" t="e">
        <f t="shared" si="18"/>
        <v>#N/A</v>
      </c>
      <c r="U30" s="3"/>
      <c r="V30" s="150" t="e">
        <f t="shared" si="7"/>
        <v>#N/A</v>
      </c>
      <c r="W30" s="150" t="e">
        <f t="shared" si="8"/>
        <v>#N/A</v>
      </c>
      <c r="X30" s="150" t="e">
        <f t="shared" si="9"/>
        <v>#N/A</v>
      </c>
      <c r="Y30" s="150" t="e">
        <f t="shared" si="10"/>
        <v>#N/A</v>
      </c>
      <c r="Z30" s="150" t="e">
        <f t="shared" si="11"/>
        <v>#N/A</v>
      </c>
      <c r="AA30" s="181" t="e">
        <f>IF(D30="",NA(),AVERAGE(D100:D$134,D$14:D30))</f>
        <v>#N/A</v>
      </c>
      <c r="AB30" s="181" t="e">
        <f>IF(E30="",NA(),AVERAGE(E100:E$134,E$14:E30))</f>
        <v>#N/A</v>
      </c>
      <c r="AC30" s="181" t="e">
        <f>IF(F30="",NA(),AVERAGE(F100:F$134,F$14:F30))</f>
        <v>#N/A</v>
      </c>
      <c r="AD30" s="181" t="e">
        <f>IF(G30="",NA(),AVERAGE(G100:G$134,G$14:G30))</f>
        <v>#N/A</v>
      </c>
      <c r="AE30" s="285" t="e">
        <f t="shared" si="12"/>
        <v>#N/A</v>
      </c>
      <c r="AF30" s="146">
        <f t="shared" si="14"/>
        <v>113</v>
      </c>
      <c r="AG30" s="94">
        <v>17</v>
      </c>
    </row>
    <row r="31" spans="1:33" ht="15" customHeight="1" x14ac:dyDescent="0.25">
      <c r="A31" s="3"/>
      <c r="B31" s="146">
        <f t="shared" si="13"/>
        <v>120</v>
      </c>
      <c r="C31" s="94">
        <v>18</v>
      </c>
      <c r="D31" s="286"/>
      <c r="E31" s="286"/>
      <c r="F31" s="286"/>
      <c r="G31" s="286"/>
      <c r="H31" s="112" t="str">
        <f t="shared" si="1"/>
        <v/>
      </c>
      <c r="I31" s="133"/>
      <c r="J31" s="124" t="e">
        <f>IF(H31="", NA(),SUM(H$14:H31))</f>
        <v>#N/A</v>
      </c>
      <c r="K31" s="116" t="e">
        <f>IF(H31="",NA(), AVERAGE(H$14:H31))</f>
        <v>#N/A</v>
      </c>
      <c r="L31" s="119" t="str">
        <f t="shared" si="2"/>
        <v/>
      </c>
      <c r="M31" s="125" t="str">
        <f t="shared" si="17"/>
        <v/>
      </c>
      <c r="N31" s="126" t="e">
        <f>IF(H31="",NA(),SUM(I$14:I31))</f>
        <v>#N/A</v>
      </c>
      <c r="O31" s="118" t="e">
        <f>IF(H31="",NA(),AVERAGE(I$14:I31))</f>
        <v>#N/A</v>
      </c>
      <c r="P31" s="128" t="str">
        <f t="shared" si="4"/>
        <v/>
      </c>
      <c r="Q31" s="125" t="str">
        <f t="shared" si="5"/>
        <v/>
      </c>
      <c r="R31" s="122" t="e">
        <f>IF(H31="",NA(),IF(J100=0,NA(),AVERAGE(H101:H$134,H$14:H31)))</f>
        <v>#N/A</v>
      </c>
      <c r="S31" s="118" t="e">
        <f>IF(H31="",NA(),IF(N100=0,NA(),AVERAGE(I101:I$134,I$14:I31)))</f>
        <v>#N/A</v>
      </c>
      <c r="T31" s="128" t="e">
        <f t="shared" si="18"/>
        <v>#N/A</v>
      </c>
      <c r="U31" s="3"/>
      <c r="V31" s="150" t="e">
        <f t="shared" si="7"/>
        <v>#N/A</v>
      </c>
      <c r="W31" s="150" t="e">
        <f t="shared" si="8"/>
        <v>#N/A</v>
      </c>
      <c r="X31" s="150" t="e">
        <f t="shared" si="9"/>
        <v>#N/A</v>
      </c>
      <c r="Y31" s="150" t="e">
        <f t="shared" si="10"/>
        <v>#N/A</v>
      </c>
      <c r="Z31" s="150" t="e">
        <f t="shared" si="11"/>
        <v>#N/A</v>
      </c>
      <c r="AA31" s="181" t="e">
        <f>IF(D31="",NA(),AVERAGE(D101:D$134,D$14:D31))</f>
        <v>#N/A</v>
      </c>
      <c r="AB31" s="181" t="e">
        <f>IF(E31="",NA(),AVERAGE(E101:E$134,E$14:E31))</f>
        <v>#N/A</v>
      </c>
      <c r="AC31" s="181" t="e">
        <f>IF(F31="",NA(),AVERAGE(F101:F$134,F$14:F31))</f>
        <v>#N/A</v>
      </c>
      <c r="AD31" s="181" t="e">
        <f>IF(G31="",NA(),AVERAGE(G101:G$134,G$14:G31))</f>
        <v>#N/A</v>
      </c>
      <c r="AE31" s="285" t="e">
        <f t="shared" si="12"/>
        <v>#N/A</v>
      </c>
      <c r="AF31" s="146">
        <f t="shared" si="14"/>
        <v>120</v>
      </c>
      <c r="AG31" s="94">
        <v>18</v>
      </c>
    </row>
    <row r="32" spans="1:33" ht="15" customHeight="1" x14ac:dyDescent="0.25">
      <c r="A32" s="3"/>
      <c r="B32" s="146">
        <f t="shared" si="13"/>
        <v>127</v>
      </c>
      <c r="C32" s="94">
        <v>19</v>
      </c>
      <c r="D32" s="286"/>
      <c r="E32" s="286"/>
      <c r="F32" s="286"/>
      <c r="G32" s="286"/>
      <c r="H32" s="112" t="str">
        <f t="shared" si="1"/>
        <v/>
      </c>
      <c r="I32" s="133"/>
      <c r="J32" s="124" t="e">
        <f>IF(H32="", NA(),SUM(H$14:H32))</f>
        <v>#N/A</v>
      </c>
      <c r="K32" s="116" t="e">
        <f>IF(H32="",NA(), AVERAGE(H$14:H32))</f>
        <v>#N/A</v>
      </c>
      <c r="L32" s="119" t="str">
        <f t="shared" si="2"/>
        <v/>
      </c>
      <c r="M32" s="125" t="str">
        <f t="shared" si="17"/>
        <v/>
      </c>
      <c r="N32" s="126" t="e">
        <f>IF(H32="",NA(),SUM(I$14:I32))</f>
        <v>#N/A</v>
      </c>
      <c r="O32" s="118" t="e">
        <f>IF(H32="",NA(),AVERAGE(I$14:I32))</f>
        <v>#N/A</v>
      </c>
      <c r="P32" s="128" t="str">
        <f t="shared" si="4"/>
        <v/>
      </c>
      <c r="Q32" s="125" t="str">
        <f t="shared" si="5"/>
        <v/>
      </c>
      <c r="R32" s="122" t="e">
        <f>IF(H32="",NA(),IF(J101=0,NA(),AVERAGE(H102:H$134,H$14:H32)))</f>
        <v>#N/A</v>
      </c>
      <c r="S32" s="118" t="e">
        <f>IF(H32="",NA(),IF(N101=0,NA(),AVERAGE(I102:I$134,I$14:I32)))</f>
        <v>#N/A</v>
      </c>
      <c r="T32" s="128" t="e">
        <f t="shared" si="18"/>
        <v>#N/A</v>
      </c>
      <c r="U32" s="3"/>
      <c r="V32" s="150" t="e">
        <f t="shared" si="7"/>
        <v>#N/A</v>
      </c>
      <c r="W32" s="150" t="e">
        <f t="shared" si="8"/>
        <v>#N/A</v>
      </c>
      <c r="X32" s="150" t="e">
        <f t="shared" si="9"/>
        <v>#N/A</v>
      </c>
      <c r="Y32" s="150" t="e">
        <f t="shared" si="10"/>
        <v>#N/A</v>
      </c>
      <c r="Z32" s="150" t="e">
        <f t="shared" si="11"/>
        <v>#N/A</v>
      </c>
      <c r="AA32" s="181" t="e">
        <f>IF(D32="",NA(),AVERAGE(D102:D$134,D$14:D32))</f>
        <v>#N/A</v>
      </c>
      <c r="AB32" s="181" t="e">
        <f>IF(E32="",NA(),AVERAGE(E102:E$134,E$14:E32))</f>
        <v>#N/A</v>
      </c>
      <c r="AC32" s="181" t="e">
        <f>IF(F32="",NA(),AVERAGE(F102:F$134,F$14:F32))</f>
        <v>#N/A</v>
      </c>
      <c r="AD32" s="181" t="e">
        <f>IF(G32="",NA(),AVERAGE(G102:G$134,G$14:G32))</f>
        <v>#N/A</v>
      </c>
      <c r="AE32" s="285" t="e">
        <f t="shared" si="12"/>
        <v>#N/A</v>
      </c>
      <c r="AF32" s="146">
        <f t="shared" si="14"/>
        <v>127</v>
      </c>
      <c r="AG32" s="94">
        <v>19</v>
      </c>
    </row>
    <row r="33" spans="1:33" ht="15" customHeight="1" x14ac:dyDescent="0.25">
      <c r="A33" s="3"/>
      <c r="B33" s="146">
        <f t="shared" si="13"/>
        <v>134</v>
      </c>
      <c r="C33" s="94">
        <v>20</v>
      </c>
      <c r="D33" s="286"/>
      <c r="E33" s="286"/>
      <c r="F33" s="286"/>
      <c r="G33" s="286"/>
      <c r="H33" s="112" t="str">
        <f t="shared" si="1"/>
        <v/>
      </c>
      <c r="I33" s="133"/>
      <c r="J33" s="124" t="e">
        <f>IF(H33="", NA(),SUM(H$14:H33))</f>
        <v>#N/A</v>
      </c>
      <c r="K33" s="116" t="e">
        <f>IF(H33="",NA(), AVERAGE(H$14:H33))</f>
        <v>#N/A</v>
      </c>
      <c r="L33" s="119" t="str">
        <f t="shared" si="2"/>
        <v/>
      </c>
      <c r="M33" s="125" t="str">
        <f t="shared" si="17"/>
        <v/>
      </c>
      <c r="N33" s="126" t="e">
        <f>IF(H33="",NA(),SUM(I$14:I33))</f>
        <v>#N/A</v>
      </c>
      <c r="O33" s="118" t="e">
        <f>IF(H33="",NA(),AVERAGE(I$14:I33))</f>
        <v>#N/A</v>
      </c>
      <c r="P33" s="128" t="str">
        <f t="shared" si="4"/>
        <v/>
      </c>
      <c r="Q33" s="125" t="str">
        <f t="shared" si="5"/>
        <v/>
      </c>
      <c r="R33" s="122" t="e">
        <f>IF(H33="",NA(),IF(J102=0,NA(),AVERAGE(H103:H$134,H$14:H33)))</f>
        <v>#N/A</v>
      </c>
      <c r="S33" s="118" t="e">
        <f>IF(H33="",NA(),IF(N102=0,NA(),AVERAGE(I103:I$134,I$14:I33)))</f>
        <v>#N/A</v>
      </c>
      <c r="T33" s="128" t="e">
        <f t="shared" si="18"/>
        <v>#N/A</v>
      </c>
      <c r="U33" s="3"/>
      <c r="V33" s="150" t="e">
        <f t="shared" si="7"/>
        <v>#N/A</v>
      </c>
      <c r="W33" s="150" t="e">
        <f t="shared" si="8"/>
        <v>#N/A</v>
      </c>
      <c r="X33" s="150" t="e">
        <f t="shared" si="9"/>
        <v>#N/A</v>
      </c>
      <c r="Y33" s="150" t="e">
        <f t="shared" si="10"/>
        <v>#N/A</v>
      </c>
      <c r="Z33" s="150" t="e">
        <f t="shared" si="11"/>
        <v>#N/A</v>
      </c>
      <c r="AA33" s="181" t="e">
        <f>IF(D33="",NA(),AVERAGE(D103:D$134,D$14:D33))</f>
        <v>#N/A</v>
      </c>
      <c r="AB33" s="181" t="e">
        <f>IF(E33="",NA(),AVERAGE(E103:E$134,E$14:E33))</f>
        <v>#N/A</v>
      </c>
      <c r="AC33" s="181" t="e">
        <f>IF(F33="",NA(),AVERAGE(F103:F$134,F$14:F33))</f>
        <v>#N/A</v>
      </c>
      <c r="AD33" s="181" t="e">
        <f>IF(G33="",NA(),AVERAGE(G103:G$134,G$14:G33))</f>
        <v>#N/A</v>
      </c>
      <c r="AE33" s="285" t="e">
        <f t="shared" si="12"/>
        <v>#N/A</v>
      </c>
      <c r="AF33" s="146">
        <f t="shared" si="14"/>
        <v>134</v>
      </c>
      <c r="AG33" s="94">
        <v>20</v>
      </c>
    </row>
    <row r="34" spans="1:33" ht="15" customHeight="1" x14ac:dyDescent="0.25">
      <c r="A34" s="3"/>
      <c r="B34" s="146">
        <f t="shared" si="13"/>
        <v>141</v>
      </c>
      <c r="C34" s="94">
        <v>21</v>
      </c>
      <c r="D34" s="286"/>
      <c r="E34" s="286"/>
      <c r="F34" s="286"/>
      <c r="G34" s="286"/>
      <c r="H34" s="112" t="str">
        <f t="shared" si="1"/>
        <v/>
      </c>
      <c r="I34" s="133"/>
      <c r="J34" s="124" t="e">
        <f>IF(H34="", NA(),SUM(H$14:H34))</f>
        <v>#N/A</v>
      </c>
      <c r="K34" s="116" t="e">
        <f>IF(H34="",NA(), AVERAGE(H$14:H34))</f>
        <v>#N/A</v>
      </c>
      <c r="L34" s="119" t="str">
        <f t="shared" si="2"/>
        <v/>
      </c>
      <c r="M34" s="125" t="str">
        <f t="shared" si="17"/>
        <v/>
      </c>
      <c r="N34" s="126" t="e">
        <f>IF(H34="",NA(),SUM(I$14:I34))</f>
        <v>#N/A</v>
      </c>
      <c r="O34" s="118" t="e">
        <f>IF(H34="",NA(),AVERAGE(I$14:I34))</f>
        <v>#N/A</v>
      </c>
      <c r="P34" s="128" t="str">
        <f t="shared" si="4"/>
        <v/>
      </c>
      <c r="Q34" s="125" t="str">
        <f t="shared" si="5"/>
        <v/>
      </c>
      <c r="R34" s="122" t="e">
        <f>IF(H34="",NA(),IF(J103=0,NA(),AVERAGE(H104:H$134,H$14:H34)))</f>
        <v>#N/A</v>
      </c>
      <c r="S34" s="118" t="e">
        <f>IF(H34="",NA(),IF(N103=0,NA(),AVERAGE(I104:I$134,I$14:I34)))</f>
        <v>#N/A</v>
      </c>
      <c r="T34" s="128" t="e">
        <f t="shared" si="18"/>
        <v>#N/A</v>
      </c>
      <c r="U34" s="3"/>
      <c r="V34" s="150" t="e">
        <f t="shared" si="7"/>
        <v>#N/A</v>
      </c>
      <c r="W34" s="150" t="e">
        <f t="shared" si="8"/>
        <v>#N/A</v>
      </c>
      <c r="X34" s="150" t="e">
        <f t="shared" si="9"/>
        <v>#N/A</v>
      </c>
      <c r="Y34" s="150" t="e">
        <f t="shared" si="10"/>
        <v>#N/A</v>
      </c>
      <c r="Z34" s="150" t="e">
        <f t="shared" si="11"/>
        <v>#N/A</v>
      </c>
      <c r="AA34" s="181" t="e">
        <f>IF(D34="",NA(),AVERAGE(D104:D$134,D$14:D34))</f>
        <v>#N/A</v>
      </c>
      <c r="AB34" s="181" t="e">
        <f>IF(E34="",NA(),AVERAGE(E104:E$134,E$14:E34))</f>
        <v>#N/A</v>
      </c>
      <c r="AC34" s="181" t="e">
        <f>IF(F34="",NA(),AVERAGE(F104:F$134,F$14:F34))</f>
        <v>#N/A</v>
      </c>
      <c r="AD34" s="181" t="e">
        <f>IF(G34="",NA(),AVERAGE(G104:G$134,G$14:G34))</f>
        <v>#N/A</v>
      </c>
      <c r="AE34" s="285" t="e">
        <f t="shared" si="12"/>
        <v>#N/A</v>
      </c>
      <c r="AF34" s="146">
        <f t="shared" si="14"/>
        <v>141</v>
      </c>
      <c r="AG34" s="94">
        <v>21</v>
      </c>
    </row>
    <row r="35" spans="1:33" ht="15" customHeight="1" x14ac:dyDescent="0.25">
      <c r="A35" s="3"/>
      <c r="B35" s="146">
        <f t="shared" si="13"/>
        <v>148</v>
      </c>
      <c r="C35" s="94">
        <v>22</v>
      </c>
      <c r="D35" s="286"/>
      <c r="E35" s="286"/>
      <c r="F35" s="286"/>
      <c r="G35" s="286"/>
      <c r="H35" s="112" t="str">
        <f t="shared" si="1"/>
        <v/>
      </c>
      <c r="I35" s="133"/>
      <c r="J35" s="124" t="e">
        <f>IF(H35="", NA(),SUM(H$14:H35))</f>
        <v>#N/A</v>
      </c>
      <c r="K35" s="116" t="e">
        <f>IF(H35="",NA(), AVERAGE(H$14:H35))</f>
        <v>#N/A</v>
      </c>
      <c r="L35" s="119" t="str">
        <f t="shared" si="2"/>
        <v/>
      </c>
      <c r="M35" s="125" t="str">
        <f t="shared" si="17"/>
        <v/>
      </c>
      <c r="N35" s="126" t="e">
        <f>IF(H35="",NA(),SUM(I$14:I35))</f>
        <v>#N/A</v>
      </c>
      <c r="O35" s="118" t="e">
        <f>IF(H35="",NA(),AVERAGE(I$14:I35))</f>
        <v>#N/A</v>
      </c>
      <c r="P35" s="128" t="str">
        <f t="shared" si="4"/>
        <v/>
      </c>
      <c r="Q35" s="125" t="str">
        <f t="shared" si="5"/>
        <v/>
      </c>
      <c r="R35" s="122" t="e">
        <f>IF(H35="",NA(),IF(J104=0,NA(),AVERAGE(H105:H$134,H$14:H35)))</f>
        <v>#N/A</v>
      </c>
      <c r="S35" s="118" t="e">
        <f>IF(H35="",NA(),IF(N104=0,NA(),AVERAGE(I105:I$134,I$14:I35)))</f>
        <v>#N/A</v>
      </c>
      <c r="T35" s="128" t="e">
        <f t="shared" si="18"/>
        <v>#N/A</v>
      </c>
      <c r="U35" s="3"/>
      <c r="V35" s="150" t="e">
        <f t="shared" si="7"/>
        <v>#N/A</v>
      </c>
      <c r="W35" s="150" t="e">
        <f t="shared" si="8"/>
        <v>#N/A</v>
      </c>
      <c r="X35" s="150" t="e">
        <f t="shared" si="9"/>
        <v>#N/A</v>
      </c>
      <c r="Y35" s="150" t="e">
        <f t="shared" si="10"/>
        <v>#N/A</v>
      </c>
      <c r="Z35" s="150" t="e">
        <f t="shared" si="11"/>
        <v>#N/A</v>
      </c>
      <c r="AA35" s="181" t="e">
        <f>IF(D35="",NA(),AVERAGE(D105:D$134,D$14:D35))</f>
        <v>#N/A</v>
      </c>
      <c r="AB35" s="181" t="e">
        <f>IF(E35="",NA(),AVERAGE(E105:E$134,E$14:E35))</f>
        <v>#N/A</v>
      </c>
      <c r="AC35" s="181" t="e">
        <f>IF(F35="",NA(),AVERAGE(F105:F$134,F$14:F35))</f>
        <v>#N/A</v>
      </c>
      <c r="AD35" s="181" t="e">
        <f>IF(G35="",NA(),AVERAGE(G105:G$134,G$14:G35))</f>
        <v>#N/A</v>
      </c>
      <c r="AE35" s="285" t="e">
        <f t="shared" si="12"/>
        <v>#N/A</v>
      </c>
      <c r="AF35" s="146">
        <f t="shared" si="14"/>
        <v>148</v>
      </c>
      <c r="AG35" s="94">
        <v>22</v>
      </c>
    </row>
    <row r="36" spans="1:33" ht="15" customHeight="1" x14ac:dyDescent="0.25">
      <c r="A36" s="3"/>
      <c r="B36" s="146">
        <f t="shared" si="13"/>
        <v>155</v>
      </c>
      <c r="C36" s="94">
        <v>23</v>
      </c>
      <c r="D36" s="286"/>
      <c r="E36" s="286"/>
      <c r="F36" s="286"/>
      <c r="G36" s="286"/>
      <c r="H36" s="112" t="str">
        <f t="shared" si="1"/>
        <v/>
      </c>
      <c r="I36" s="133"/>
      <c r="J36" s="124" t="e">
        <f>IF(H36="", NA(),SUM(H$14:H36))</f>
        <v>#N/A</v>
      </c>
      <c r="K36" s="116" t="e">
        <f>IF(H36="",NA(), AVERAGE(H$14:H36))</f>
        <v>#N/A</v>
      </c>
      <c r="L36" s="119" t="str">
        <f t="shared" si="2"/>
        <v/>
      </c>
      <c r="M36" s="125" t="str">
        <f t="shared" si="17"/>
        <v/>
      </c>
      <c r="N36" s="126" t="e">
        <f>IF(H36="",NA(),SUM(I$14:I36))</f>
        <v>#N/A</v>
      </c>
      <c r="O36" s="118" t="e">
        <f>IF(H36="",NA(),AVERAGE(I$14:I36))</f>
        <v>#N/A</v>
      </c>
      <c r="P36" s="128" t="str">
        <f t="shared" si="4"/>
        <v/>
      </c>
      <c r="Q36" s="125" t="str">
        <f t="shared" si="5"/>
        <v/>
      </c>
      <c r="R36" s="122" t="e">
        <f>IF(H36="",NA(),IF(J105=0,NA(),AVERAGE(H106:H$134,H$14:H36)))</f>
        <v>#N/A</v>
      </c>
      <c r="S36" s="118" t="e">
        <f>IF(H36="",NA(),IF(N105=0,NA(),AVERAGE(I106:I$134,I$14:I36)))</f>
        <v>#N/A</v>
      </c>
      <c r="T36" s="128" t="e">
        <f t="shared" si="18"/>
        <v>#N/A</v>
      </c>
      <c r="U36" s="3"/>
      <c r="V36" s="150" t="e">
        <f t="shared" si="7"/>
        <v>#N/A</v>
      </c>
      <c r="W36" s="150" t="e">
        <f t="shared" si="8"/>
        <v>#N/A</v>
      </c>
      <c r="X36" s="150" t="e">
        <f t="shared" si="9"/>
        <v>#N/A</v>
      </c>
      <c r="Y36" s="150" t="e">
        <f t="shared" si="10"/>
        <v>#N/A</v>
      </c>
      <c r="Z36" s="150" t="e">
        <f t="shared" si="11"/>
        <v>#N/A</v>
      </c>
      <c r="AA36" s="181" t="e">
        <f>IF(D36="",NA(),AVERAGE(D106:D$134,D$14:D36))</f>
        <v>#N/A</v>
      </c>
      <c r="AB36" s="181" t="e">
        <f>IF(E36="",NA(),AVERAGE(E106:E$134,E$14:E36))</f>
        <v>#N/A</v>
      </c>
      <c r="AC36" s="181" t="e">
        <f>IF(F36="",NA(),AVERAGE(F106:F$134,F$14:F36))</f>
        <v>#N/A</v>
      </c>
      <c r="AD36" s="181" t="e">
        <f>IF(G36="",NA(),AVERAGE(G106:G$134,G$14:G36))</f>
        <v>#N/A</v>
      </c>
      <c r="AE36" s="285" t="e">
        <f t="shared" si="12"/>
        <v>#N/A</v>
      </c>
      <c r="AF36" s="146">
        <f t="shared" si="14"/>
        <v>155</v>
      </c>
      <c r="AG36" s="94">
        <v>23</v>
      </c>
    </row>
    <row r="37" spans="1:33" ht="15" customHeight="1" x14ac:dyDescent="0.25">
      <c r="A37" s="3"/>
      <c r="B37" s="146">
        <f t="shared" si="13"/>
        <v>162</v>
      </c>
      <c r="C37" s="94">
        <v>24</v>
      </c>
      <c r="D37" s="286"/>
      <c r="E37" s="286"/>
      <c r="F37" s="286"/>
      <c r="G37" s="286"/>
      <c r="H37" s="112" t="str">
        <f t="shared" si="1"/>
        <v/>
      </c>
      <c r="I37" s="133"/>
      <c r="J37" s="124" t="e">
        <f>IF(H37="", NA(),SUM(H$14:H37))</f>
        <v>#N/A</v>
      </c>
      <c r="K37" s="116" t="e">
        <f>IF(H37="",NA(), AVERAGE(H$14:H37))</f>
        <v>#N/A</v>
      </c>
      <c r="L37" s="119" t="str">
        <f t="shared" si="2"/>
        <v/>
      </c>
      <c r="M37" s="125" t="str">
        <f t="shared" si="17"/>
        <v/>
      </c>
      <c r="N37" s="126" t="e">
        <f>IF(H37="",NA(),SUM(I$14:I37))</f>
        <v>#N/A</v>
      </c>
      <c r="O37" s="118" t="e">
        <f>IF(H37="",NA(),AVERAGE(I$14:I37))</f>
        <v>#N/A</v>
      </c>
      <c r="P37" s="128" t="str">
        <f t="shared" si="4"/>
        <v/>
      </c>
      <c r="Q37" s="125" t="str">
        <f t="shared" si="5"/>
        <v/>
      </c>
      <c r="R37" s="122" t="e">
        <f>IF(H37="",NA(),IF(J106=0,NA(),AVERAGE(H107:H$134,H$14:H37)))</f>
        <v>#N/A</v>
      </c>
      <c r="S37" s="118" t="e">
        <f>IF(H37="",NA(),IF(N106=0,NA(),AVERAGE(I107:I$134,I$14:I37)))</f>
        <v>#N/A</v>
      </c>
      <c r="T37" s="128" t="e">
        <f t="shared" si="18"/>
        <v>#N/A</v>
      </c>
      <c r="U37" s="3"/>
      <c r="V37" s="150" t="e">
        <f t="shared" si="7"/>
        <v>#N/A</v>
      </c>
      <c r="W37" s="150" t="e">
        <f t="shared" si="8"/>
        <v>#N/A</v>
      </c>
      <c r="X37" s="150" t="e">
        <f t="shared" si="9"/>
        <v>#N/A</v>
      </c>
      <c r="Y37" s="150" t="e">
        <f t="shared" si="10"/>
        <v>#N/A</v>
      </c>
      <c r="Z37" s="150" t="e">
        <f t="shared" si="11"/>
        <v>#N/A</v>
      </c>
      <c r="AA37" s="181" t="e">
        <f>IF(D37="",NA(),AVERAGE(D107:D$134,D$14:D37))</f>
        <v>#N/A</v>
      </c>
      <c r="AB37" s="181" t="e">
        <f>IF(E37="",NA(),AVERAGE(E107:E$134,E$14:E37))</f>
        <v>#N/A</v>
      </c>
      <c r="AC37" s="181" t="e">
        <f>IF(F37="",NA(),AVERAGE(F107:F$134,F$14:F37))</f>
        <v>#N/A</v>
      </c>
      <c r="AD37" s="181" t="e">
        <f>IF(G37="",NA(),AVERAGE(G107:G$134,G$14:G37))</f>
        <v>#N/A</v>
      </c>
      <c r="AE37" s="285" t="e">
        <f t="shared" si="12"/>
        <v>#N/A</v>
      </c>
      <c r="AF37" s="146">
        <f t="shared" si="14"/>
        <v>162</v>
      </c>
      <c r="AG37" s="94">
        <v>24</v>
      </c>
    </row>
    <row r="38" spans="1:33" ht="15" customHeight="1" x14ac:dyDescent="0.25">
      <c r="A38" s="3"/>
      <c r="B38" s="146">
        <f t="shared" si="13"/>
        <v>169</v>
      </c>
      <c r="C38" s="94">
        <v>25</v>
      </c>
      <c r="D38" s="286"/>
      <c r="E38" s="286"/>
      <c r="F38" s="286"/>
      <c r="G38" s="286"/>
      <c r="H38" s="112" t="str">
        <f t="shared" si="1"/>
        <v/>
      </c>
      <c r="I38" s="133"/>
      <c r="J38" s="124" t="e">
        <f>IF(H38="", NA(),SUM(H$14:H38))</f>
        <v>#N/A</v>
      </c>
      <c r="K38" s="116" t="e">
        <f>IF(H38="",NA(), AVERAGE(H$14:H38))</f>
        <v>#N/A</v>
      </c>
      <c r="L38" s="119" t="str">
        <f t="shared" si="2"/>
        <v/>
      </c>
      <c r="M38" s="125" t="str">
        <f t="shared" si="17"/>
        <v/>
      </c>
      <c r="N38" s="126" t="e">
        <f>IF(H38="",NA(),SUM(I$14:I38))</f>
        <v>#N/A</v>
      </c>
      <c r="O38" s="118" t="e">
        <f>IF(H38="",NA(),AVERAGE(I$14:I38))</f>
        <v>#N/A</v>
      </c>
      <c r="P38" s="128" t="str">
        <f t="shared" si="4"/>
        <v/>
      </c>
      <c r="Q38" s="125" t="str">
        <f t="shared" si="5"/>
        <v/>
      </c>
      <c r="R38" s="122" t="e">
        <f>IF(H38="",NA(),IF(J107=0,NA(),AVERAGE(H108:H$134,H$14:H38)))</f>
        <v>#N/A</v>
      </c>
      <c r="S38" s="118" t="e">
        <f>IF(H38="",NA(),IF(N107=0,NA(),AVERAGE(I108:I$134,I$14:I38)))</f>
        <v>#N/A</v>
      </c>
      <c r="T38" s="128" t="e">
        <f t="shared" si="18"/>
        <v>#N/A</v>
      </c>
      <c r="U38" s="3"/>
      <c r="V38" s="150" t="e">
        <f t="shared" si="7"/>
        <v>#N/A</v>
      </c>
      <c r="W38" s="150" t="e">
        <f t="shared" si="8"/>
        <v>#N/A</v>
      </c>
      <c r="X38" s="150" t="e">
        <f t="shared" si="9"/>
        <v>#N/A</v>
      </c>
      <c r="Y38" s="150" t="e">
        <f t="shared" si="10"/>
        <v>#N/A</v>
      </c>
      <c r="Z38" s="150" t="e">
        <f t="shared" si="11"/>
        <v>#N/A</v>
      </c>
      <c r="AA38" s="181" t="e">
        <f>IF(D38="",NA(),AVERAGE(D108:D$134,D$14:D38))</f>
        <v>#N/A</v>
      </c>
      <c r="AB38" s="181" t="e">
        <f>IF(E38="",NA(),AVERAGE(E108:E$134,E$14:E38))</f>
        <v>#N/A</v>
      </c>
      <c r="AC38" s="181" t="e">
        <f>IF(F38="",NA(),AVERAGE(F108:F$134,F$14:F38))</f>
        <v>#N/A</v>
      </c>
      <c r="AD38" s="181" t="e">
        <f>IF(G38="",NA(),AVERAGE(G108:G$134,G$14:G38))</f>
        <v>#N/A</v>
      </c>
      <c r="AE38" s="285" t="e">
        <f t="shared" si="12"/>
        <v>#N/A</v>
      </c>
      <c r="AF38" s="146">
        <f t="shared" si="14"/>
        <v>169</v>
      </c>
      <c r="AG38" s="94">
        <v>25</v>
      </c>
    </row>
    <row r="39" spans="1:33" ht="15" customHeight="1" x14ac:dyDescent="0.25">
      <c r="A39" s="3"/>
      <c r="B39" s="146">
        <f t="shared" si="13"/>
        <v>176</v>
      </c>
      <c r="C39" s="94">
        <v>26</v>
      </c>
      <c r="D39" s="286"/>
      <c r="E39" s="286"/>
      <c r="F39" s="286"/>
      <c r="G39" s="286"/>
      <c r="H39" s="112" t="str">
        <f t="shared" si="1"/>
        <v/>
      </c>
      <c r="I39" s="133"/>
      <c r="J39" s="124" t="e">
        <f>IF(H39="", NA(),SUM(H$14:H39))</f>
        <v>#N/A</v>
      </c>
      <c r="K39" s="116" t="e">
        <f>IF(H39="",NA(), AVERAGE(H$14:H39))</f>
        <v>#N/A</v>
      </c>
      <c r="L39" s="119" t="str">
        <f t="shared" si="2"/>
        <v/>
      </c>
      <c r="M39" s="125" t="str">
        <f t="shared" si="17"/>
        <v/>
      </c>
      <c r="N39" s="126" t="e">
        <f>IF(H39="",NA(),SUM(I$14:I39))</f>
        <v>#N/A</v>
      </c>
      <c r="O39" s="118" t="e">
        <f>IF(H39="",NA(),AVERAGE(I$14:I39))</f>
        <v>#N/A</v>
      </c>
      <c r="P39" s="128" t="str">
        <f t="shared" si="4"/>
        <v/>
      </c>
      <c r="Q39" s="125" t="str">
        <f t="shared" si="5"/>
        <v/>
      </c>
      <c r="R39" s="122" t="e">
        <f>IF(H39="",NA(),IF(J108=0,NA(),AVERAGE(H109:H$134,H$14:H39)))</f>
        <v>#N/A</v>
      </c>
      <c r="S39" s="118" t="e">
        <f>IF(H39="",NA(),IF(N108=0,NA(),AVERAGE(I109:I$134,I$14:I39)))</f>
        <v>#N/A</v>
      </c>
      <c r="T39" s="128" t="e">
        <f t="shared" si="18"/>
        <v>#N/A</v>
      </c>
      <c r="U39" s="3"/>
      <c r="V39" s="150" t="e">
        <f t="shared" si="7"/>
        <v>#N/A</v>
      </c>
      <c r="W39" s="150" t="e">
        <f t="shared" si="8"/>
        <v>#N/A</v>
      </c>
      <c r="X39" s="150" t="e">
        <f t="shared" si="9"/>
        <v>#N/A</v>
      </c>
      <c r="Y39" s="150" t="e">
        <f t="shared" si="10"/>
        <v>#N/A</v>
      </c>
      <c r="Z39" s="150" t="e">
        <f t="shared" si="11"/>
        <v>#N/A</v>
      </c>
      <c r="AA39" s="181" t="e">
        <f>IF(D39="",NA(),AVERAGE(D109:D$134,D$14:D39))</f>
        <v>#N/A</v>
      </c>
      <c r="AB39" s="181" t="e">
        <f>IF(E39="",NA(),AVERAGE(E109:E$134,E$14:E39))</f>
        <v>#N/A</v>
      </c>
      <c r="AC39" s="181" t="e">
        <f>IF(F39="",NA(),AVERAGE(F109:F$134,F$14:F39))</f>
        <v>#N/A</v>
      </c>
      <c r="AD39" s="181" t="e">
        <f>IF(G39="",NA(),AVERAGE(G109:G$134,G$14:G39))</f>
        <v>#N/A</v>
      </c>
      <c r="AE39" s="285" t="e">
        <f t="shared" si="12"/>
        <v>#N/A</v>
      </c>
      <c r="AF39" s="146">
        <f t="shared" si="14"/>
        <v>176</v>
      </c>
      <c r="AG39" s="94">
        <v>26</v>
      </c>
    </row>
    <row r="40" spans="1:33" ht="15" customHeight="1" x14ac:dyDescent="0.25">
      <c r="A40" s="3"/>
      <c r="B40" s="146">
        <f t="shared" si="13"/>
        <v>183</v>
      </c>
      <c r="C40" s="94">
        <v>27</v>
      </c>
      <c r="D40" s="286"/>
      <c r="E40" s="286"/>
      <c r="F40" s="286"/>
      <c r="G40" s="286"/>
      <c r="H40" s="112" t="str">
        <f t="shared" si="1"/>
        <v/>
      </c>
      <c r="I40" s="133"/>
      <c r="J40" s="124" t="e">
        <f>IF(H40="", NA(),SUM(H$14:H40))</f>
        <v>#N/A</v>
      </c>
      <c r="K40" s="116" t="e">
        <f>IF(H40="",NA(), AVERAGE(H$14:H40))</f>
        <v>#N/A</v>
      </c>
      <c r="L40" s="119" t="str">
        <f t="shared" si="2"/>
        <v/>
      </c>
      <c r="M40" s="125" t="str">
        <f t="shared" si="17"/>
        <v/>
      </c>
      <c r="N40" s="126" t="e">
        <f>IF(H40="",NA(),SUM(I$14:I40))</f>
        <v>#N/A</v>
      </c>
      <c r="O40" s="118" t="e">
        <f>IF(H40="",NA(),AVERAGE(I$14:I40))</f>
        <v>#N/A</v>
      </c>
      <c r="P40" s="128" t="str">
        <f t="shared" si="4"/>
        <v/>
      </c>
      <c r="Q40" s="125" t="str">
        <f t="shared" si="5"/>
        <v/>
      </c>
      <c r="R40" s="122" t="e">
        <f>IF(H40="",NA(),IF(J109=0,NA(),AVERAGE(H110:H$134,H$14:H40)))</f>
        <v>#N/A</v>
      </c>
      <c r="S40" s="118" t="e">
        <f>IF(H40="",NA(),IF(N109=0,NA(),AVERAGE(I110:I$134,I$14:I40)))</f>
        <v>#N/A</v>
      </c>
      <c r="T40" s="128" t="e">
        <f t="shared" si="18"/>
        <v>#N/A</v>
      </c>
      <c r="U40" s="3"/>
      <c r="V40" s="150" t="e">
        <f t="shared" si="7"/>
        <v>#N/A</v>
      </c>
      <c r="W40" s="150" t="e">
        <f t="shared" si="8"/>
        <v>#N/A</v>
      </c>
      <c r="X40" s="150" t="e">
        <f t="shared" si="9"/>
        <v>#N/A</v>
      </c>
      <c r="Y40" s="150" t="e">
        <f t="shared" si="10"/>
        <v>#N/A</v>
      </c>
      <c r="Z40" s="150" t="e">
        <f t="shared" si="11"/>
        <v>#N/A</v>
      </c>
      <c r="AA40" s="181" t="e">
        <f>IF(D40="",NA(),AVERAGE(D110:D$134,D$14:D40))</f>
        <v>#N/A</v>
      </c>
      <c r="AB40" s="181" t="e">
        <f>IF(E40="",NA(),AVERAGE(E110:E$134,E$14:E40))</f>
        <v>#N/A</v>
      </c>
      <c r="AC40" s="181" t="e">
        <f>IF(F40="",NA(),AVERAGE(F110:F$134,F$14:F40))</f>
        <v>#N/A</v>
      </c>
      <c r="AD40" s="181" t="e">
        <f>IF(G40="",NA(),AVERAGE(G110:G$134,G$14:G40))</f>
        <v>#N/A</v>
      </c>
      <c r="AE40" s="285" t="e">
        <f t="shared" si="12"/>
        <v>#N/A</v>
      </c>
      <c r="AF40" s="146">
        <f t="shared" si="14"/>
        <v>183</v>
      </c>
      <c r="AG40" s="94">
        <v>27</v>
      </c>
    </row>
    <row r="41" spans="1:33" ht="15" customHeight="1" x14ac:dyDescent="0.25">
      <c r="A41" s="3"/>
      <c r="B41" s="146">
        <f t="shared" si="13"/>
        <v>190</v>
      </c>
      <c r="C41" s="94">
        <v>28</v>
      </c>
      <c r="D41" s="286"/>
      <c r="E41" s="286"/>
      <c r="F41" s="286"/>
      <c r="G41" s="286"/>
      <c r="H41" s="112" t="str">
        <f t="shared" si="1"/>
        <v/>
      </c>
      <c r="I41" s="133"/>
      <c r="J41" s="124" t="e">
        <f>IF(H41="", NA(),SUM(H$14:H41))</f>
        <v>#N/A</v>
      </c>
      <c r="K41" s="116" t="e">
        <f>IF(H41="",NA(), AVERAGE(H$14:H41))</f>
        <v>#N/A</v>
      </c>
      <c r="L41" s="119" t="str">
        <f t="shared" si="2"/>
        <v/>
      </c>
      <c r="M41" s="125" t="str">
        <f t="shared" si="17"/>
        <v/>
      </c>
      <c r="N41" s="126" t="e">
        <f>IF(H41="",NA(),SUM(I$14:I41))</f>
        <v>#N/A</v>
      </c>
      <c r="O41" s="118" t="e">
        <f>IF(H41="",NA(),AVERAGE(I$14:I41))</f>
        <v>#N/A</v>
      </c>
      <c r="P41" s="128" t="str">
        <f t="shared" si="4"/>
        <v/>
      </c>
      <c r="Q41" s="125" t="str">
        <f t="shared" si="5"/>
        <v/>
      </c>
      <c r="R41" s="122" t="e">
        <f>IF(H41="",NA(),IF(J110=0,NA(),AVERAGE(H111:H$134,H$14:H41)))</f>
        <v>#N/A</v>
      </c>
      <c r="S41" s="118" t="e">
        <f>IF(H41="",NA(),IF(N110=0,NA(),AVERAGE(I111:I$134,I$14:I41)))</f>
        <v>#N/A</v>
      </c>
      <c r="T41" s="128" t="e">
        <f t="shared" si="18"/>
        <v>#N/A</v>
      </c>
      <c r="U41" s="3"/>
      <c r="V41" s="150" t="e">
        <f t="shared" si="7"/>
        <v>#N/A</v>
      </c>
      <c r="W41" s="150" t="e">
        <f t="shared" si="8"/>
        <v>#N/A</v>
      </c>
      <c r="X41" s="150" t="e">
        <f t="shared" si="9"/>
        <v>#N/A</v>
      </c>
      <c r="Y41" s="150" t="e">
        <f t="shared" si="10"/>
        <v>#N/A</v>
      </c>
      <c r="Z41" s="150" t="e">
        <f t="shared" si="11"/>
        <v>#N/A</v>
      </c>
      <c r="AA41" s="181" t="e">
        <f>IF(D41="",NA(),AVERAGE(D111:D$134,D$14:D41))</f>
        <v>#N/A</v>
      </c>
      <c r="AB41" s="181" t="e">
        <f>IF(E41="",NA(),AVERAGE(E111:E$134,E$14:E41))</f>
        <v>#N/A</v>
      </c>
      <c r="AC41" s="181" t="e">
        <f>IF(F41="",NA(),AVERAGE(F111:F$134,F$14:F41))</f>
        <v>#N/A</v>
      </c>
      <c r="AD41" s="181" t="e">
        <f>IF(G41="",NA(),AVERAGE(G111:G$134,G$14:G41))</f>
        <v>#N/A</v>
      </c>
      <c r="AE41" s="285" t="e">
        <f t="shared" si="12"/>
        <v>#N/A</v>
      </c>
      <c r="AF41" s="146">
        <f t="shared" si="14"/>
        <v>190</v>
      </c>
      <c r="AG41" s="94">
        <v>28</v>
      </c>
    </row>
    <row r="42" spans="1:33" ht="15" customHeight="1" x14ac:dyDescent="0.25">
      <c r="A42" s="3"/>
      <c r="B42" s="146">
        <f t="shared" si="13"/>
        <v>197</v>
      </c>
      <c r="C42" s="94">
        <v>29</v>
      </c>
      <c r="D42" s="286"/>
      <c r="E42" s="286"/>
      <c r="F42" s="286"/>
      <c r="G42" s="286"/>
      <c r="H42" s="112" t="str">
        <f t="shared" si="1"/>
        <v/>
      </c>
      <c r="I42" s="133"/>
      <c r="J42" s="124" t="e">
        <f>IF(H42="", NA(),SUM(H$14:H42))</f>
        <v>#N/A</v>
      </c>
      <c r="K42" s="116" t="e">
        <f>IF(H42="",NA(), AVERAGE(H$14:H42))</f>
        <v>#N/A</v>
      </c>
      <c r="L42" s="119" t="str">
        <f t="shared" si="2"/>
        <v/>
      </c>
      <c r="M42" s="125" t="str">
        <f t="shared" si="17"/>
        <v/>
      </c>
      <c r="N42" s="126" t="e">
        <f>IF(H42="",NA(),SUM(I$14:I42))</f>
        <v>#N/A</v>
      </c>
      <c r="O42" s="118" t="e">
        <f>IF(H42="",NA(),AVERAGE(I$14:I42))</f>
        <v>#N/A</v>
      </c>
      <c r="P42" s="128" t="str">
        <f t="shared" si="4"/>
        <v/>
      </c>
      <c r="Q42" s="125" t="str">
        <f t="shared" si="5"/>
        <v/>
      </c>
      <c r="R42" s="122" t="e">
        <f>IF(H42="",NA(),IF(J111=0,NA(),AVERAGE(H112:H$134,H$14:H42)))</f>
        <v>#N/A</v>
      </c>
      <c r="S42" s="118" t="e">
        <f>IF(H42="",NA(),IF(N111=0,NA(),AVERAGE(I112:I$134,I$14:I42)))</f>
        <v>#N/A</v>
      </c>
      <c r="T42" s="128" t="e">
        <f t="shared" si="18"/>
        <v>#N/A</v>
      </c>
      <c r="U42" s="3"/>
      <c r="V42" s="150" t="e">
        <f t="shared" si="7"/>
        <v>#N/A</v>
      </c>
      <c r="W42" s="150" t="e">
        <f t="shared" si="8"/>
        <v>#N/A</v>
      </c>
      <c r="X42" s="150" t="e">
        <f t="shared" si="9"/>
        <v>#N/A</v>
      </c>
      <c r="Y42" s="150" t="e">
        <f t="shared" si="10"/>
        <v>#N/A</v>
      </c>
      <c r="Z42" s="150" t="e">
        <f t="shared" si="11"/>
        <v>#N/A</v>
      </c>
      <c r="AA42" s="181" t="e">
        <f>IF(D42="",NA(),AVERAGE(D112:D$134,D$14:D42))</f>
        <v>#N/A</v>
      </c>
      <c r="AB42" s="181" t="e">
        <f>IF(E42="",NA(),AVERAGE(E112:E$134,E$14:E42))</f>
        <v>#N/A</v>
      </c>
      <c r="AC42" s="181" t="e">
        <f>IF(F42="",NA(),AVERAGE(F112:F$134,F$14:F42))</f>
        <v>#N/A</v>
      </c>
      <c r="AD42" s="181" t="e">
        <f>IF(G42="",NA(),AVERAGE(G112:G$134,G$14:G42))</f>
        <v>#N/A</v>
      </c>
      <c r="AE42" s="285" t="e">
        <f t="shared" si="12"/>
        <v>#N/A</v>
      </c>
      <c r="AF42" s="146">
        <f t="shared" si="14"/>
        <v>197</v>
      </c>
      <c r="AG42" s="94">
        <v>29</v>
      </c>
    </row>
    <row r="43" spans="1:33" ht="15" customHeight="1" x14ac:dyDescent="0.25">
      <c r="A43" s="3"/>
      <c r="B43" s="146">
        <f t="shared" si="13"/>
        <v>204</v>
      </c>
      <c r="C43" s="94">
        <v>30</v>
      </c>
      <c r="D43" s="286"/>
      <c r="E43" s="286"/>
      <c r="F43" s="286"/>
      <c r="G43" s="286"/>
      <c r="H43" s="112" t="str">
        <f t="shared" si="1"/>
        <v/>
      </c>
      <c r="I43" s="133"/>
      <c r="J43" s="124" t="e">
        <f>IF(H43="", NA(),SUM(H$14:H43))</f>
        <v>#N/A</v>
      </c>
      <c r="K43" s="116" t="e">
        <f>IF(H43="",NA(), AVERAGE(H$14:H43))</f>
        <v>#N/A</v>
      </c>
      <c r="L43" s="119" t="str">
        <f t="shared" si="2"/>
        <v/>
      </c>
      <c r="M43" s="125" t="str">
        <f t="shared" si="17"/>
        <v/>
      </c>
      <c r="N43" s="126" t="e">
        <f>IF(H43="",NA(),SUM(I$14:I43))</f>
        <v>#N/A</v>
      </c>
      <c r="O43" s="118" t="e">
        <f>IF(H43="",NA(),AVERAGE(I$14:I43))</f>
        <v>#N/A</v>
      </c>
      <c r="P43" s="128" t="str">
        <f t="shared" si="4"/>
        <v/>
      </c>
      <c r="Q43" s="125" t="str">
        <f t="shared" si="5"/>
        <v/>
      </c>
      <c r="R43" s="122" t="e">
        <f>IF(H43="",NA(),IF(J112=0,NA(),AVERAGE(H113:H$134,H$14:H43)))</f>
        <v>#N/A</v>
      </c>
      <c r="S43" s="118" t="e">
        <f>IF(H43="",NA(),IF(N112=0,NA(),AVERAGE(I113:I$134,I$14:I43)))</f>
        <v>#N/A</v>
      </c>
      <c r="T43" s="128" t="e">
        <f t="shared" si="18"/>
        <v>#N/A</v>
      </c>
      <c r="U43" s="3"/>
      <c r="V43" s="150" t="e">
        <f t="shared" si="7"/>
        <v>#N/A</v>
      </c>
      <c r="W43" s="150" t="e">
        <f t="shared" si="8"/>
        <v>#N/A</v>
      </c>
      <c r="X43" s="150" t="e">
        <f t="shared" si="9"/>
        <v>#N/A</v>
      </c>
      <c r="Y43" s="150" t="e">
        <f t="shared" si="10"/>
        <v>#N/A</v>
      </c>
      <c r="Z43" s="150" t="e">
        <f t="shared" si="11"/>
        <v>#N/A</v>
      </c>
      <c r="AA43" s="181" t="e">
        <f>IF(D43="",NA(),AVERAGE(D113:D$134,D$14:D43))</f>
        <v>#N/A</v>
      </c>
      <c r="AB43" s="181" t="e">
        <f>IF(E43="",NA(),AVERAGE(E113:E$134,E$14:E43))</f>
        <v>#N/A</v>
      </c>
      <c r="AC43" s="181" t="e">
        <f>IF(F43="",NA(),AVERAGE(F113:F$134,F$14:F43))</f>
        <v>#N/A</v>
      </c>
      <c r="AD43" s="181" t="e">
        <f>IF(G43="",NA(),AVERAGE(G113:G$134,G$14:G43))</f>
        <v>#N/A</v>
      </c>
      <c r="AE43" s="285" t="e">
        <f t="shared" si="12"/>
        <v>#N/A</v>
      </c>
      <c r="AF43" s="146">
        <f t="shared" si="14"/>
        <v>204</v>
      </c>
      <c r="AG43" s="94">
        <v>30</v>
      </c>
    </row>
    <row r="44" spans="1:33" ht="15" customHeight="1" x14ac:dyDescent="0.25">
      <c r="A44" s="3"/>
      <c r="B44" s="146">
        <f t="shared" si="13"/>
        <v>211</v>
      </c>
      <c r="C44" s="94">
        <v>31</v>
      </c>
      <c r="D44" s="286"/>
      <c r="E44" s="286"/>
      <c r="F44" s="286"/>
      <c r="G44" s="286"/>
      <c r="H44" s="112" t="str">
        <f t="shared" si="1"/>
        <v/>
      </c>
      <c r="I44" s="133"/>
      <c r="J44" s="124" t="e">
        <f>IF(H44="", NA(),SUM(H$14:H44))</f>
        <v>#N/A</v>
      </c>
      <c r="K44" s="116" t="e">
        <f>IF(H44="",NA(), AVERAGE(H$14:H44))</f>
        <v>#N/A</v>
      </c>
      <c r="L44" s="119" t="str">
        <f t="shared" si="2"/>
        <v/>
      </c>
      <c r="M44" s="125" t="str">
        <f t="shared" si="17"/>
        <v/>
      </c>
      <c r="N44" s="126" t="e">
        <f>IF(H44="",NA(),SUM(I$14:I44))</f>
        <v>#N/A</v>
      </c>
      <c r="O44" s="118" t="e">
        <f>IF(H44="",NA(),AVERAGE(I$14:I44))</f>
        <v>#N/A</v>
      </c>
      <c r="P44" s="128" t="str">
        <f t="shared" si="4"/>
        <v/>
      </c>
      <c r="Q44" s="125" t="str">
        <f t="shared" si="5"/>
        <v/>
      </c>
      <c r="R44" s="122" t="e">
        <f>IF(H44="",NA(),IF(J113=0,NA(),AVERAGE(H114:H$134,H$14:H44)))</f>
        <v>#N/A</v>
      </c>
      <c r="S44" s="118" t="e">
        <f>IF(H44="",NA(),IF(N113=0,NA(),AVERAGE(I114:I$134,I$14:I44)))</f>
        <v>#N/A</v>
      </c>
      <c r="T44" s="128" t="e">
        <f t="shared" si="18"/>
        <v>#N/A</v>
      </c>
      <c r="U44" s="3"/>
      <c r="V44" s="150" t="e">
        <f t="shared" si="7"/>
        <v>#N/A</v>
      </c>
      <c r="W44" s="150" t="e">
        <f t="shared" si="8"/>
        <v>#N/A</v>
      </c>
      <c r="X44" s="150" t="e">
        <f t="shared" si="9"/>
        <v>#N/A</v>
      </c>
      <c r="Y44" s="150" t="e">
        <f t="shared" si="10"/>
        <v>#N/A</v>
      </c>
      <c r="Z44" s="150" t="e">
        <f t="shared" si="11"/>
        <v>#N/A</v>
      </c>
      <c r="AA44" s="181" t="e">
        <f>IF(D44="",NA(),AVERAGE(D114:D$134,D$14:D44))</f>
        <v>#N/A</v>
      </c>
      <c r="AB44" s="181" t="e">
        <f>IF(E44="",NA(),AVERAGE(E114:E$134,E$14:E44))</f>
        <v>#N/A</v>
      </c>
      <c r="AC44" s="181" t="e">
        <f>IF(F44="",NA(),AVERAGE(F114:F$134,F$14:F44))</f>
        <v>#N/A</v>
      </c>
      <c r="AD44" s="181" t="e">
        <f>IF(G44="",NA(),AVERAGE(G114:G$134,G$14:G44))</f>
        <v>#N/A</v>
      </c>
      <c r="AE44" s="285" t="e">
        <f t="shared" si="12"/>
        <v>#N/A</v>
      </c>
      <c r="AF44" s="146">
        <f t="shared" si="14"/>
        <v>211</v>
      </c>
      <c r="AG44" s="94">
        <v>31</v>
      </c>
    </row>
    <row r="45" spans="1:33" ht="15" customHeight="1" x14ac:dyDescent="0.25">
      <c r="A45" s="3"/>
      <c r="B45" s="146">
        <f t="shared" si="13"/>
        <v>218</v>
      </c>
      <c r="C45" s="94">
        <v>32</v>
      </c>
      <c r="D45" s="286"/>
      <c r="E45" s="286"/>
      <c r="F45" s="286"/>
      <c r="G45" s="286"/>
      <c r="H45" s="112" t="str">
        <f t="shared" si="1"/>
        <v/>
      </c>
      <c r="I45" s="133"/>
      <c r="J45" s="124" t="e">
        <f>IF(H45="", NA(),SUM(H$14:H45))</f>
        <v>#N/A</v>
      </c>
      <c r="K45" s="116" t="e">
        <f>IF(H45="",NA(), AVERAGE(H$14:H45))</f>
        <v>#N/A</v>
      </c>
      <c r="L45" s="119" t="str">
        <f t="shared" si="2"/>
        <v/>
      </c>
      <c r="M45" s="125" t="str">
        <f t="shared" si="17"/>
        <v/>
      </c>
      <c r="N45" s="126" t="e">
        <f>IF(H45="",NA(),SUM(I$14:I45))</f>
        <v>#N/A</v>
      </c>
      <c r="O45" s="118" t="e">
        <f>IF(H45="",NA(),AVERAGE(I$14:I45))</f>
        <v>#N/A</v>
      </c>
      <c r="P45" s="128" t="str">
        <f t="shared" si="4"/>
        <v/>
      </c>
      <c r="Q45" s="125" t="str">
        <f t="shared" si="5"/>
        <v/>
      </c>
      <c r="R45" s="122" t="e">
        <f>IF(H45="",NA(),IF(J114=0,NA(),AVERAGE(H115:H$134,H$14:H45)))</f>
        <v>#N/A</v>
      </c>
      <c r="S45" s="118" t="e">
        <f>IF(H45="",NA(),IF(N114=0,NA(),AVERAGE(I115:I$134,I$14:I45)))</f>
        <v>#N/A</v>
      </c>
      <c r="T45" s="128" t="e">
        <f t="shared" si="18"/>
        <v>#N/A</v>
      </c>
      <c r="U45" s="3"/>
      <c r="V45" s="150" t="e">
        <f t="shared" si="7"/>
        <v>#N/A</v>
      </c>
      <c r="W45" s="150" t="e">
        <f t="shared" si="8"/>
        <v>#N/A</v>
      </c>
      <c r="X45" s="150" t="e">
        <f t="shared" si="9"/>
        <v>#N/A</v>
      </c>
      <c r="Y45" s="150" t="e">
        <f t="shared" si="10"/>
        <v>#N/A</v>
      </c>
      <c r="Z45" s="150" t="e">
        <f t="shared" si="11"/>
        <v>#N/A</v>
      </c>
      <c r="AA45" s="181" t="e">
        <f>IF(D45="",NA(),AVERAGE(D115:D$134,D$14:D45))</f>
        <v>#N/A</v>
      </c>
      <c r="AB45" s="181" t="e">
        <f>IF(E45="",NA(),AVERAGE(E115:E$134,E$14:E45))</f>
        <v>#N/A</v>
      </c>
      <c r="AC45" s="181" t="e">
        <f>IF(F45="",NA(),AVERAGE(F115:F$134,F$14:F45))</f>
        <v>#N/A</v>
      </c>
      <c r="AD45" s="181" t="e">
        <f>IF(G45="",NA(),AVERAGE(G115:G$134,G$14:G45))</f>
        <v>#N/A</v>
      </c>
      <c r="AE45" s="285" t="e">
        <f t="shared" si="12"/>
        <v>#N/A</v>
      </c>
      <c r="AF45" s="146">
        <f t="shared" si="14"/>
        <v>218</v>
      </c>
      <c r="AG45" s="94">
        <v>32</v>
      </c>
    </row>
    <row r="46" spans="1:33" ht="15" customHeight="1" x14ac:dyDescent="0.25">
      <c r="A46" s="3"/>
      <c r="B46" s="146">
        <f t="shared" si="13"/>
        <v>225</v>
      </c>
      <c r="C46" s="94">
        <v>33</v>
      </c>
      <c r="D46" s="286"/>
      <c r="E46" s="286"/>
      <c r="F46" s="286"/>
      <c r="G46" s="286"/>
      <c r="H46" s="112" t="str">
        <f t="shared" si="1"/>
        <v/>
      </c>
      <c r="I46" s="133"/>
      <c r="J46" s="124" t="e">
        <f>IF(H46="", NA(),SUM(H$14:H46))</f>
        <v>#N/A</v>
      </c>
      <c r="K46" s="116" t="e">
        <f>IF(H46="",NA(), AVERAGE(H$14:H46))</f>
        <v>#N/A</v>
      </c>
      <c r="L46" s="119" t="str">
        <f t="shared" ref="L46:L66" si="19">IF(H46="","",IF(J115=0,NA(), K46-K115))</f>
        <v/>
      </c>
      <c r="M46" s="125" t="str">
        <f t="shared" si="17"/>
        <v/>
      </c>
      <c r="N46" s="126" t="e">
        <f>IF(H46="",NA(),SUM(I$14:I46))</f>
        <v>#N/A</v>
      </c>
      <c r="O46" s="118" t="e">
        <f>IF(H46="",NA(),AVERAGE(I$14:I46))</f>
        <v>#N/A</v>
      </c>
      <c r="P46" s="128" t="str">
        <f t="shared" ref="P46:P66" si="20">IF(H46="","",IF(N115=0,NA(), O46-O115))</f>
        <v/>
      </c>
      <c r="Q46" s="125" t="str">
        <f t="shared" si="5"/>
        <v/>
      </c>
      <c r="R46" s="122" t="e">
        <f>IF(H46="",NA(),IF(J115=0,NA(),AVERAGE(H116:H$134,H$14:H46)))</f>
        <v>#N/A</v>
      </c>
      <c r="S46" s="118" t="e">
        <f>IF(H46="",NA(),IF(N115=0,NA(),AVERAGE(I116:I$134,I$14:I46)))</f>
        <v>#N/A</v>
      </c>
      <c r="T46" s="128" t="e">
        <f t="shared" si="18"/>
        <v>#N/A</v>
      </c>
      <c r="U46" s="3"/>
      <c r="V46" s="150" t="e">
        <f t="shared" ref="V46:V66" si="21">IF(H46="",NA(),+H46)</f>
        <v>#N/A</v>
      </c>
      <c r="W46" s="150" t="e">
        <f t="shared" ref="W46:W66" si="22">IF(D46="",NA(),+D46)</f>
        <v>#N/A</v>
      </c>
      <c r="X46" s="150" t="e">
        <f t="shared" ref="X46:X66" si="23">IF(E46="",NA(),+E46)</f>
        <v>#N/A</v>
      </c>
      <c r="Y46" s="150" t="e">
        <f t="shared" ref="Y46:Y66" si="24">IF(F46="",NA(),+F46)</f>
        <v>#N/A</v>
      </c>
      <c r="Z46" s="150" t="e">
        <f t="shared" ref="Z46:Z66" si="25">IF(G46="",NA(),+G46)</f>
        <v>#N/A</v>
      </c>
      <c r="AA46" s="181" t="e">
        <f>IF(D46="",NA(),AVERAGE(D116:D$134,D$14:D46))</f>
        <v>#N/A</v>
      </c>
      <c r="AB46" s="181" t="e">
        <f>IF(E46="",NA(),AVERAGE(E116:E$134,E$14:E46))</f>
        <v>#N/A</v>
      </c>
      <c r="AC46" s="181" t="e">
        <f>IF(F46="",NA(),AVERAGE(F116:F$134,F$14:F46))</f>
        <v>#N/A</v>
      </c>
      <c r="AD46" s="181" t="e">
        <f>IF(G46="",NA(),AVERAGE(G116:G$134,G$14:G46))</f>
        <v>#N/A</v>
      </c>
      <c r="AE46" s="285" t="e">
        <f t="shared" ref="AE46:AE66" si="26">IF(I46="",NA(),I46)</f>
        <v>#N/A</v>
      </c>
      <c r="AF46" s="146">
        <f t="shared" si="14"/>
        <v>225</v>
      </c>
      <c r="AG46" s="94">
        <v>33</v>
      </c>
    </row>
    <row r="47" spans="1:33" ht="15" customHeight="1" x14ac:dyDescent="0.25">
      <c r="A47" s="3"/>
      <c r="B47" s="146">
        <f t="shared" si="13"/>
        <v>232</v>
      </c>
      <c r="C47" s="94">
        <v>34</v>
      </c>
      <c r="D47" s="286"/>
      <c r="E47" s="286"/>
      <c r="F47" s="286"/>
      <c r="G47" s="286"/>
      <c r="H47" s="112" t="str">
        <f t="shared" si="1"/>
        <v/>
      </c>
      <c r="I47" s="133"/>
      <c r="J47" s="124" t="e">
        <f>IF(H47="", NA(),SUM(H$14:H47))</f>
        <v>#N/A</v>
      </c>
      <c r="K47" s="116" t="e">
        <f>IF(H47="",NA(), AVERAGE(H$14:H47))</f>
        <v>#N/A</v>
      </c>
      <c r="L47" s="119" t="str">
        <f t="shared" si="19"/>
        <v/>
      </c>
      <c r="M47" s="125" t="str">
        <f t="shared" si="17"/>
        <v/>
      </c>
      <c r="N47" s="126" t="e">
        <f>IF(H47="",NA(),SUM(I$14:I47))</f>
        <v>#N/A</v>
      </c>
      <c r="O47" s="118" t="e">
        <f>IF(H47="",NA(),AVERAGE(I$14:I47))</f>
        <v>#N/A</v>
      </c>
      <c r="P47" s="128" t="str">
        <f t="shared" si="20"/>
        <v/>
      </c>
      <c r="Q47" s="125" t="str">
        <f t="shared" si="5"/>
        <v/>
      </c>
      <c r="R47" s="122" t="e">
        <f>IF(H47="",NA(),IF(J116=0,NA(),AVERAGE(H117:H$134,H$14:H47)))</f>
        <v>#N/A</v>
      </c>
      <c r="S47" s="118" t="e">
        <f>IF(H47="",NA(),IF(N116=0,NA(),AVERAGE(I117:I$134,I$14:I47)))</f>
        <v>#N/A</v>
      </c>
      <c r="T47" s="128" t="e">
        <f t="shared" si="18"/>
        <v>#N/A</v>
      </c>
      <c r="U47" s="3"/>
      <c r="V47" s="150" t="e">
        <f t="shared" si="21"/>
        <v>#N/A</v>
      </c>
      <c r="W47" s="150" t="e">
        <f t="shared" si="22"/>
        <v>#N/A</v>
      </c>
      <c r="X47" s="150" t="e">
        <f t="shared" si="23"/>
        <v>#N/A</v>
      </c>
      <c r="Y47" s="150" t="e">
        <f t="shared" si="24"/>
        <v>#N/A</v>
      </c>
      <c r="Z47" s="150" t="e">
        <f t="shared" si="25"/>
        <v>#N/A</v>
      </c>
      <c r="AA47" s="181" t="e">
        <f>IF(D47="",NA(),AVERAGE(D117:D$134,D$14:D47))</f>
        <v>#N/A</v>
      </c>
      <c r="AB47" s="181" t="e">
        <f>IF(E47="",NA(),AVERAGE(E117:E$134,E$14:E47))</f>
        <v>#N/A</v>
      </c>
      <c r="AC47" s="181" t="e">
        <f>IF(F47="",NA(),AVERAGE(F117:F$134,F$14:F47))</f>
        <v>#N/A</v>
      </c>
      <c r="AD47" s="181" t="e">
        <f>IF(G47="",NA(),AVERAGE(G117:G$134,G$14:G47))</f>
        <v>#N/A</v>
      </c>
      <c r="AE47" s="285" t="e">
        <f t="shared" si="26"/>
        <v>#N/A</v>
      </c>
      <c r="AF47" s="146">
        <f t="shared" si="14"/>
        <v>232</v>
      </c>
      <c r="AG47" s="94">
        <v>34</v>
      </c>
    </row>
    <row r="48" spans="1:33" ht="15" customHeight="1" x14ac:dyDescent="0.25">
      <c r="A48" s="3"/>
      <c r="B48" s="146">
        <f t="shared" si="13"/>
        <v>239</v>
      </c>
      <c r="C48" s="94">
        <v>35</v>
      </c>
      <c r="D48" s="286"/>
      <c r="E48" s="286"/>
      <c r="F48" s="286"/>
      <c r="G48" s="286"/>
      <c r="H48" s="112" t="str">
        <f t="shared" si="1"/>
        <v/>
      </c>
      <c r="I48" s="133"/>
      <c r="J48" s="124" t="e">
        <f>IF(H48="", NA(),SUM(H$14:H48))</f>
        <v>#N/A</v>
      </c>
      <c r="K48" s="116" t="e">
        <f>IF(H48="",NA(), AVERAGE(H$14:H48))</f>
        <v>#N/A</v>
      </c>
      <c r="L48" s="119" t="str">
        <f t="shared" si="19"/>
        <v/>
      </c>
      <c r="M48" s="125" t="str">
        <f t="shared" si="17"/>
        <v/>
      </c>
      <c r="N48" s="126" t="e">
        <f>IF(H48="",NA(),SUM(I$14:I48))</f>
        <v>#N/A</v>
      </c>
      <c r="O48" s="118" t="e">
        <f>IF(H48="",NA(),AVERAGE(I$14:I48))</f>
        <v>#N/A</v>
      </c>
      <c r="P48" s="128" t="str">
        <f t="shared" si="20"/>
        <v/>
      </c>
      <c r="Q48" s="125" t="str">
        <f t="shared" si="5"/>
        <v/>
      </c>
      <c r="R48" s="122" t="e">
        <f>IF(H48="",NA(),IF(J117=0,NA(),AVERAGE(H118:H$134,H$14:H48)))</f>
        <v>#N/A</v>
      </c>
      <c r="S48" s="118" t="e">
        <f>IF(H48="",NA(),IF(N117=0,NA(),AVERAGE(I118:I$134,I$14:I48)))</f>
        <v>#N/A</v>
      </c>
      <c r="T48" s="128" t="e">
        <f t="shared" si="18"/>
        <v>#N/A</v>
      </c>
      <c r="U48" s="3"/>
      <c r="V48" s="150" t="e">
        <f t="shared" si="21"/>
        <v>#N/A</v>
      </c>
      <c r="W48" s="150" t="e">
        <f t="shared" si="22"/>
        <v>#N/A</v>
      </c>
      <c r="X48" s="150" t="e">
        <f t="shared" si="23"/>
        <v>#N/A</v>
      </c>
      <c r="Y48" s="150" t="e">
        <f t="shared" si="24"/>
        <v>#N/A</v>
      </c>
      <c r="Z48" s="150" t="e">
        <f t="shared" si="25"/>
        <v>#N/A</v>
      </c>
      <c r="AA48" s="181" t="e">
        <f>IF(D48="",NA(),AVERAGE(D118:D$134,D$14:D48))</f>
        <v>#N/A</v>
      </c>
      <c r="AB48" s="181" t="e">
        <f>IF(E48="",NA(),AVERAGE(E118:E$134,E$14:E48))</f>
        <v>#N/A</v>
      </c>
      <c r="AC48" s="181" t="e">
        <f>IF(F48="",NA(),AVERAGE(F118:F$134,F$14:F48))</f>
        <v>#N/A</v>
      </c>
      <c r="AD48" s="181" t="e">
        <f>IF(G48="",NA(),AVERAGE(G118:G$134,G$14:G48))</f>
        <v>#N/A</v>
      </c>
      <c r="AE48" s="285" t="e">
        <f t="shared" si="26"/>
        <v>#N/A</v>
      </c>
      <c r="AF48" s="146">
        <f t="shared" si="14"/>
        <v>239</v>
      </c>
      <c r="AG48" s="94">
        <v>35</v>
      </c>
    </row>
    <row r="49" spans="1:33" ht="15" customHeight="1" x14ac:dyDescent="0.25">
      <c r="A49" s="3"/>
      <c r="B49" s="146">
        <f t="shared" si="13"/>
        <v>246</v>
      </c>
      <c r="C49" s="94">
        <v>36</v>
      </c>
      <c r="D49" s="286"/>
      <c r="E49" s="286"/>
      <c r="F49" s="286"/>
      <c r="G49" s="286"/>
      <c r="H49" s="112" t="str">
        <f t="shared" si="1"/>
        <v/>
      </c>
      <c r="I49" s="133"/>
      <c r="J49" s="124" t="e">
        <f>IF(H49="", NA(),SUM(H$14:H49))</f>
        <v>#N/A</v>
      </c>
      <c r="K49" s="116" t="e">
        <f>IF(H49="",NA(), AVERAGE(H$14:H49))</f>
        <v>#N/A</v>
      </c>
      <c r="L49" s="119" t="str">
        <f t="shared" si="19"/>
        <v/>
      </c>
      <c r="M49" s="125" t="str">
        <f t="shared" si="17"/>
        <v/>
      </c>
      <c r="N49" s="126" t="e">
        <f>IF(H49="",NA(),SUM(I$14:I49))</f>
        <v>#N/A</v>
      </c>
      <c r="O49" s="118" t="e">
        <f>IF(H49="",NA(),AVERAGE(I$14:I49))</f>
        <v>#N/A</v>
      </c>
      <c r="P49" s="128" t="str">
        <f t="shared" si="20"/>
        <v/>
      </c>
      <c r="Q49" s="125" t="str">
        <f t="shared" si="5"/>
        <v/>
      </c>
      <c r="R49" s="122" t="e">
        <f>IF(H49="",NA(),IF(J118=0,NA(),AVERAGE(H119:H$134,H$14:H49)))</f>
        <v>#N/A</v>
      </c>
      <c r="S49" s="118" t="e">
        <f>IF(H49="",NA(),IF(N118=0,NA(),AVERAGE(I119:I$134,I$14:I49)))</f>
        <v>#N/A</v>
      </c>
      <c r="T49" s="128" t="e">
        <f t="shared" si="18"/>
        <v>#N/A</v>
      </c>
      <c r="U49" s="3"/>
      <c r="V49" s="150" t="e">
        <f t="shared" si="21"/>
        <v>#N/A</v>
      </c>
      <c r="W49" s="150" t="e">
        <f t="shared" si="22"/>
        <v>#N/A</v>
      </c>
      <c r="X49" s="150" t="e">
        <f t="shared" si="23"/>
        <v>#N/A</v>
      </c>
      <c r="Y49" s="150" t="e">
        <f t="shared" si="24"/>
        <v>#N/A</v>
      </c>
      <c r="Z49" s="150" t="e">
        <f t="shared" si="25"/>
        <v>#N/A</v>
      </c>
      <c r="AA49" s="181" t="e">
        <f>IF(D49="",NA(),AVERAGE(D119:D$134,D$14:D49))</f>
        <v>#N/A</v>
      </c>
      <c r="AB49" s="181" t="e">
        <f>IF(E49="",NA(),AVERAGE(E119:E$134,E$14:E49))</f>
        <v>#N/A</v>
      </c>
      <c r="AC49" s="181" t="e">
        <f>IF(F49="",NA(),AVERAGE(F119:F$134,F$14:F49))</f>
        <v>#N/A</v>
      </c>
      <c r="AD49" s="181" t="e">
        <f>IF(G49="",NA(),AVERAGE(G119:G$134,G$14:G49))</f>
        <v>#N/A</v>
      </c>
      <c r="AE49" s="285" t="e">
        <f t="shared" si="26"/>
        <v>#N/A</v>
      </c>
      <c r="AF49" s="146">
        <f t="shared" si="14"/>
        <v>246</v>
      </c>
      <c r="AG49" s="94">
        <v>36</v>
      </c>
    </row>
    <row r="50" spans="1:33" ht="15" customHeight="1" x14ac:dyDescent="0.25">
      <c r="A50" s="3"/>
      <c r="B50" s="146">
        <f t="shared" si="13"/>
        <v>253</v>
      </c>
      <c r="C50" s="94">
        <v>37</v>
      </c>
      <c r="D50" s="286"/>
      <c r="E50" s="286"/>
      <c r="F50" s="286"/>
      <c r="G50" s="286"/>
      <c r="H50" s="112" t="str">
        <f t="shared" si="1"/>
        <v/>
      </c>
      <c r="I50" s="133"/>
      <c r="J50" s="124" t="e">
        <f>IF(H50="", NA(),SUM(H$14:H50))</f>
        <v>#N/A</v>
      </c>
      <c r="K50" s="116" t="e">
        <f>IF(H50="",NA(), AVERAGE(H$14:H50))</f>
        <v>#N/A</v>
      </c>
      <c r="L50" s="119" t="str">
        <f t="shared" si="19"/>
        <v/>
      </c>
      <c r="M50" s="125" t="str">
        <f t="shared" si="17"/>
        <v/>
      </c>
      <c r="N50" s="126" t="e">
        <f>IF(H50="",NA(),SUM(I$14:I50))</f>
        <v>#N/A</v>
      </c>
      <c r="O50" s="118" t="e">
        <f>IF(H50="",NA(),AVERAGE(I$14:I50))</f>
        <v>#N/A</v>
      </c>
      <c r="P50" s="128" t="str">
        <f t="shared" si="20"/>
        <v/>
      </c>
      <c r="Q50" s="125" t="str">
        <f t="shared" si="5"/>
        <v/>
      </c>
      <c r="R50" s="122" t="e">
        <f>IF(H50="",NA(),IF(J119=0,NA(),AVERAGE(H120:H$134,H$14:H50)))</f>
        <v>#N/A</v>
      </c>
      <c r="S50" s="118" t="e">
        <f>IF(H50="",NA(),IF(N119=0,NA(),AVERAGE(I120:I$134,I$14:I50)))</f>
        <v>#N/A</v>
      </c>
      <c r="T50" s="128" t="e">
        <f t="shared" si="18"/>
        <v>#N/A</v>
      </c>
      <c r="U50" s="3"/>
      <c r="V50" s="150" t="e">
        <f t="shared" si="21"/>
        <v>#N/A</v>
      </c>
      <c r="W50" s="150" t="e">
        <f t="shared" si="22"/>
        <v>#N/A</v>
      </c>
      <c r="X50" s="150" t="e">
        <f t="shared" si="23"/>
        <v>#N/A</v>
      </c>
      <c r="Y50" s="150" t="e">
        <f t="shared" si="24"/>
        <v>#N/A</v>
      </c>
      <c r="Z50" s="150" t="e">
        <f t="shared" si="25"/>
        <v>#N/A</v>
      </c>
      <c r="AA50" s="181" t="e">
        <f>IF(D50="",NA(),AVERAGE(D120:D$134,D$14:D50))</f>
        <v>#N/A</v>
      </c>
      <c r="AB50" s="181" t="e">
        <f>IF(E50="",NA(),AVERAGE(E120:E$134,E$14:E50))</f>
        <v>#N/A</v>
      </c>
      <c r="AC50" s="181" t="e">
        <f>IF(F50="",NA(),AVERAGE(F120:F$134,F$14:F50))</f>
        <v>#N/A</v>
      </c>
      <c r="AD50" s="181" t="e">
        <f>IF(G50="",NA(),AVERAGE(G120:G$134,G$14:G50))</f>
        <v>#N/A</v>
      </c>
      <c r="AE50" s="285" t="e">
        <f t="shared" si="26"/>
        <v>#N/A</v>
      </c>
      <c r="AF50" s="146">
        <f t="shared" si="14"/>
        <v>253</v>
      </c>
      <c r="AG50" s="94">
        <v>37</v>
      </c>
    </row>
    <row r="51" spans="1:33" ht="15" customHeight="1" x14ac:dyDescent="0.25">
      <c r="A51" s="3"/>
      <c r="B51" s="146">
        <f t="shared" si="13"/>
        <v>260</v>
      </c>
      <c r="C51" s="94">
        <v>38</v>
      </c>
      <c r="D51" s="286"/>
      <c r="E51" s="286"/>
      <c r="F51" s="286"/>
      <c r="G51" s="286"/>
      <c r="H51" s="112" t="str">
        <f t="shared" si="1"/>
        <v/>
      </c>
      <c r="I51" s="133"/>
      <c r="J51" s="124" t="e">
        <f>IF(H51="", NA(),SUM(H$14:H51))</f>
        <v>#N/A</v>
      </c>
      <c r="K51" s="116" t="e">
        <f>IF(H51="",NA(), AVERAGE(H$14:H51))</f>
        <v>#N/A</v>
      </c>
      <c r="L51" s="119" t="str">
        <f t="shared" si="19"/>
        <v/>
      </c>
      <c r="M51" s="125" t="str">
        <f t="shared" si="17"/>
        <v/>
      </c>
      <c r="N51" s="126" t="e">
        <f>IF(H51="",NA(),SUM(I$14:I51))</f>
        <v>#N/A</v>
      </c>
      <c r="O51" s="118" t="e">
        <f>IF(H51="",NA(),AVERAGE(I$14:I51))</f>
        <v>#N/A</v>
      </c>
      <c r="P51" s="128" t="str">
        <f t="shared" si="20"/>
        <v/>
      </c>
      <c r="Q51" s="125" t="str">
        <f t="shared" si="5"/>
        <v/>
      </c>
      <c r="R51" s="122" t="e">
        <f>IF(H51="",NA(),IF(J120=0,NA(),AVERAGE(H121:H$134,H$14:H51)))</f>
        <v>#N/A</v>
      </c>
      <c r="S51" s="118" t="e">
        <f>IF(H51="",NA(),IF(N120=0,NA(),AVERAGE(I121:I$134,I$14:I51)))</f>
        <v>#N/A</v>
      </c>
      <c r="T51" s="128" t="e">
        <f t="shared" si="18"/>
        <v>#N/A</v>
      </c>
      <c r="U51" s="3"/>
      <c r="V51" s="150" t="e">
        <f t="shared" si="21"/>
        <v>#N/A</v>
      </c>
      <c r="W51" s="150" t="e">
        <f t="shared" si="22"/>
        <v>#N/A</v>
      </c>
      <c r="X51" s="150" t="e">
        <f t="shared" si="23"/>
        <v>#N/A</v>
      </c>
      <c r="Y51" s="150" t="e">
        <f t="shared" si="24"/>
        <v>#N/A</v>
      </c>
      <c r="Z51" s="150" t="e">
        <f t="shared" si="25"/>
        <v>#N/A</v>
      </c>
      <c r="AA51" s="181" t="e">
        <f>IF(D51="",NA(),AVERAGE(D121:D$134,D$14:D51))</f>
        <v>#N/A</v>
      </c>
      <c r="AB51" s="181" t="e">
        <f>IF(E51="",NA(),AVERAGE(E121:E$134,E$14:E51))</f>
        <v>#N/A</v>
      </c>
      <c r="AC51" s="181" t="e">
        <f>IF(F51="",NA(),AVERAGE(F121:F$134,F$14:F51))</f>
        <v>#N/A</v>
      </c>
      <c r="AD51" s="181" t="e">
        <f>IF(G51="",NA(),AVERAGE(G121:G$134,G$14:G51))</f>
        <v>#N/A</v>
      </c>
      <c r="AE51" s="285" t="e">
        <f t="shared" si="26"/>
        <v>#N/A</v>
      </c>
      <c r="AF51" s="146">
        <f t="shared" si="14"/>
        <v>260</v>
      </c>
      <c r="AG51" s="94">
        <v>38</v>
      </c>
    </row>
    <row r="52" spans="1:33" ht="15" customHeight="1" x14ac:dyDescent="0.25">
      <c r="A52" s="3"/>
      <c r="B52" s="146">
        <f t="shared" si="13"/>
        <v>267</v>
      </c>
      <c r="C52" s="94">
        <v>39</v>
      </c>
      <c r="D52" s="286"/>
      <c r="E52" s="286"/>
      <c r="F52" s="286"/>
      <c r="G52" s="286"/>
      <c r="H52" s="112" t="str">
        <f t="shared" si="1"/>
        <v/>
      </c>
      <c r="I52" s="133"/>
      <c r="J52" s="124" t="e">
        <f>IF(H52="", NA(),SUM(H$14:H52))</f>
        <v>#N/A</v>
      </c>
      <c r="K52" s="116" t="e">
        <f>IF(H52="",NA(), AVERAGE(H$14:H52))</f>
        <v>#N/A</v>
      </c>
      <c r="L52" s="119" t="str">
        <f t="shared" si="19"/>
        <v/>
      </c>
      <c r="M52" s="125" t="str">
        <f t="shared" si="17"/>
        <v/>
      </c>
      <c r="N52" s="126" t="e">
        <f>IF(H52="",NA(),SUM(I$14:I52))</f>
        <v>#N/A</v>
      </c>
      <c r="O52" s="118" t="e">
        <f>IF(H52="",NA(),AVERAGE(I$14:I52))</f>
        <v>#N/A</v>
      </c>
      <c r="P52" s="128" t="str">
        <f t="shared" si="20"/>
        <v/>
      </c>
      <c r="Q52" s="125" t="str">
        <f t="shared" si="5"/>
        <v/>
      </c>
      <c r="R52" s="122" t="e">
        <f>IF(H52="",NA(),IF(J121=0,NA(),AVERAGE(H122:H$134,H$14:H52)))</f>
        <v>#N/A</v>
      </c>
      <c r="S52" s="118" t="e">
        <f>IF(H52="",NA(),IF(N121=0,NA(),AVERAGE(I122:I$134,I$14:I52)))</f>
        <v>#N/A</v>
      </c>
      <c r="T52" s="128" t="e">
        <f t="shared" si="18"/>
        <v>#N/A</v>
      </c>
      <c r="U52" s="3"/>
      <c r="V52" s="150" t="e">
        <f t="shared" si="21"/>
        <v>#N/A</v>
      </c>
      <c r="W52" s="150" t="e">
        <f t="shared" si="22"/>
        <v>#N/A</v>
      </c>
      <c r="X52" s="150" t="e">
        <f t="shared" si="23"/>
        <v>#N/A</v>
      </c>
      <c r="Y52" s="150" t="e">
        <f t="shared" si="24"/>
        <v>#N/A</v>
      </c>
      <c r="Z52" s="150" t="e">
        <f t="shared" si="25"/>
        <v>#N/A</v>
      </c>
      <c r="AA52" s="181" t="e">
        <f>IF(D52="",NA(),AVERAGE(D122:D$134,D$14:D52))</f>
        <v>#N/A</v>
      </c>
      <c r="AB52" s="181" t="e">
        <f>IF(E52="",NA(),AVERAGE(E122:E$134,E$14:E52))</f>
        <v>#N/A</v>
      </c>
      <c r="AC52" s="181" t="e">
        <f>IF(F52="",NA(),AVERAGE(F122:F$134,F$14:F52))</f>
        <v>#N/A</v>
      </c>
      <c r="AD52" s="181" t="e">
        <f>IF(G52="",NA(),AVERAGE(G122:G$134,G$14:G52))</f>
        <v>#N/A</v>
      </c>
      <c r="AE52" s="285" t="e">
        <f t="shared" si="26"/>
        <v>#N/A</v>
      </c>
      <c r="AF52" s="146">
        <f t="shared" si="14"/>
        <v>267</v>
      </c>
      <c r="AG52" s="94">
        <v>39</v>
      </c>
    </row>
    <row r="53" spans="1:33" ht="15" customHeight="1" x14ac:dyDescent="0.25">
      <c r="A53" s="3"/>
      <c r="B53" s="146">
        <f t="shared" si="13"/>
        <v>274</v>
      </c>
      <c r="C53" s="94">
        <v>40</v>
      </c>
      <c r="D53" s="286"/>
      <c r="E53" s="286"/>
      <c r="F53" s="286"/>
      <c r="G53" s="286"/>
      <c r="H53" s="112" t="str">
        <f t="shared" si="1"/>
        <v/>
      </c>
      <c r="I53" s="133"/>
      <c r="J53" s="124" t="e">
        <f>IF(H53="", NA(),SUM(H$14:H53))</f>
        <v>#N/A</v>
      </c>
      <c r="K53" s="116" t="e">
        <f>IF(H53="",NA(), AVERAGE(H$14:H53))</f>
        <v>#N/A</v>
      </c>
      <c r="L53" s="119" t="str">
        <f t="shared" si="19"/>
        <v/>
      </c>
      <c r="M53" s="125" t="str">
        <f t="shared" si="17"/>
        <v/>
      </c>
      <c r="N53" s="126" t="e">
        <f>IF(H53="",NA(),SUM(I$14:I53))</f>
        <v>#N/A</v>
      </c>
      <c r="O53" s="118" t="e">
        <f>IF(H53="",NA(),AVERAGE(I$14:I53))</f>
        <v>#N/A</v>
      </c>
      <c r="P53" s="128" t="str">
        <f t="shared" si="20"/>
        <v/>
      </c>
      <c r="Q53" s="125" t="str">
        <f t="shared" si="5"/>
        <v/>
      </c>
      <c r="R53" s="122" t="e">
        <f>IF(H53="",NA(),IF(J122=0,NA(),AVERAGE(H123:H$134,H$14:H53)))</f>
        <v>#N/A</v>
      </c>
      <c r="S53" s="118" t="e">
        <f>IF(H53="",NA(),IF(N122=0,NA(),AVERAGE(I123:I$134,I$14:I53)))</f>
        <v>#N/A</v>
      </c>
      <c r="T53" s="128" t="e">
        <f t="shared" si="18"/>
        <v>#N/A</v>
      </c>
      <c r="U53" s="3"/>
      <c r="V53" s="150" t="e">
        <f t="shared" si="21"/>
        <v>#N/A</v>
      </c>
      <c r="W53" s="150" t="e">
        <f t="shared" si="22"/>
        <v>#N/A</v>
      </c>
      <c r="X53" s="150" t="e">
        <f t="shared" si="23"/>
        <v>#N/A</v>
      </c>
      <c r="Y53" s="150" t="e">
        <f t="shared" si="24"/>
        <v>#N/A</v>
      </c>
      <c r="Z53" s="150" t="e">
        <f t="shared" si="25"/>
        <v>#N/A</v>
      </c>
      <c r="AA53" s="181" t="e">
        <f>IF(D53="",NA(),AVERAGE(D123:D$134,D$14:D53))</f>
        <v>#N/A</v>
      </c>
      <c r="AB53" s="181" t="e">
        <f>IF(E53="",NA(),AVERAGE(E123:E$134,E$14:E53))</f>
        <v>#N/A</v>
      </c>
      <c r="AC53" s="181" t="e">
        <f>IF(F53="",NA(),AVERAGE(F123:F$134,F$14:F53))</f>
        <v>#N/A</v>
      </c>
      <c r="AD53" s="181" t="e">
        <f>IF(G53="",NA(),AVERAGE(G123:G$134,G$14:G53))</f>
        <v>#N/A</v>
      </c>
      <c r="AE53" s="285" t="e">
        <f t="shared" si="26"/>
        <v>#N/A</v>
      </c>
      <c r="AF53" s="146">
        <f t="shared" si="14"/>
        <v>274</v>
      </c>
      <c r="AG53" s="94">
        <v>40</v>
      </c>
    </row>
    <row r="54" spans="1:33" ht="15" customHeight="1" x14ac:dyDescent="0.25">
      <c r="A54" s="3"/>
      <c r="B54" s="146">
        <f t="shared" si="13"/>
        <v>281</v>
      </c>
      <c r="C54" s="94">
        <v>41</v>
      </c>
      <c r="D54" s="286"/>
      <c r="E54" s="286"/>
      <c r="F54" s="286"/>
      <c r="G54" s="286"/>
      <c r="H54" s="112" t="str">
        <f t="shared" si="1"/>
        <v/>
      </c>
      <c r="I54" s="133"/>
      <c r="J54" s="124" t="e">
        <f>IF(H54="", NA(),SUM(H$14:H54))</f>
        <v>#N/A</v>
      </c>
      <c r="K54" s="116" t="e">
        <f>IF(H54="",NA(), AVERAGE(H$14:H54))</f>
        <v>#N/A</v>
      </c>
      <c r="L54" s="119" t="str">
        <f t="shared" si="19"/>
        <v/>
      </c>
      <c r="M54" s="125" t="str">
        <f t="shared" si="17"/>
        <v/>
      </c>
      <c r="N54" s="126" t="e">
        <f>IF(H54="",NA(),SUM(I$14:I54))</f>
        <v>#N/A</v>
      </c>
      <c r="O54" s="118" t="e">
        <f>IF(H54="",NA(),AVERAGE(I$14:I54))</f>
        <v>#N/A</v>
      </c>
      <c r="P54" s="128" t="str">
        <f t="shared" si="20"/>
        <v/>
      </c>
      <c r="Q54" s="125" t="str">
        <f t="shared" si="5"/>
        <v/>
      </c>
      <c r="R54" s="122" t="e">
        <f>IF(H54="",NA(),IF(J123=0,NA(),AVERAGE(H124:H$134,H$14:H54)))</f>
        <v>#N/A</v>
      </c>
      <c r="S54" s="118" t="e">
        <f>IF(H54="",NA(),IF(N123=0,NA(),AVERAGE(I124:I$134,I$14:I54)))</f>
        <v>#N/A</v>
      </c>
      <c r="T54" s="128" t="e">
        <f t="shared" si="18"/>
        <v>#N/A</v>
      </c>
      <c r="U54" s="3"/>
      <c r="V54" s="150" t="e">
        <f t="shared" si="21"/>
        <v>#N/A</v>
      </c>
      <c r="W54" s="150" t="e">
        <f t="shared" si="22"/>
        <v>#N/A</v>
      </c>
      <c r="X54" s="150" t="e">
        <f t="shared" si="23"/>
        <v>#N/A</v>
      </c>
      <c r="Y54" s="150" t="e">
        <f t="shared" si="24"/>
        <v>#N/A</v>
      </c>
      <c r="Z54" s="150" t="e">
        <f t="shared" si="25"/>
        <v>#N/A</v>
      </c>
      <c r="AA54" s="181" t="e">
        <f>IF(D54="",NA(),AVERAGE(D124:D$134,D$14:D54))</f>
        <v>#N/A</v>
      </c>
      <c r="AB54" s="181" t="e">
        <f>IF(E54="",NA(),AVERAGE(E124:E$134,E$14:E54))</f>
        <v>#N/A</v>
      </c>
      <c r="AC54" s="181" t="e">
        <f>IF(F54="",NA(),AVERAGE(F124:F$134,F$14:F54))</f>
        <v>#N/A</v>
      </c>
      <c r="AD54" s="181" t="e">
        <f>IF(G54="",NA(),AVERAGE(G124:G$134,G$14:G54))</f>
        <v>#N/A</v>
      </c>
      <c r="AE54" s="285" t="e">
        <f t="shared" si="26"/>
        <v>#N/A</v>
      </c>
      <c r="AF54" s="146">
        <f t="shared" si="14"/>
        <v>281</v>
      </c>
      <c r="AG54" s="94">
        <v>41</v>
      </c>
    </row>
    <row r="55" spans="1:33" ht="15" customHeight="1" x14ac:dyDescent="0.25">
      <c r="A55" s="3"/>
      <c r="B55" s="146">
        <f t="shared" si="13"/>
        <v>288</v>
      </c>
      <c r="C55" s="94">
        <v>42</v>
      </c>
      <c r="D55" s="286"/>
      <c r="E55" s="286"/>
      <c r="F55" s="286"/>
      <c r="G55" s="286"/>
      <c r="H55" s="112" t="str">
        <f t="shared" si="1"/>
        <v/>
      </c>
      <c r="I55" s="133"/>
      <c r="J55" s="124" t="e">
        <f>IF(H55="", NA(),SUM(H$14:H55))</f>
        <v>#N/A</v>
      </c>
      <c r="K55" s="116" t="e">
        <f>IF(H55="",NA(), AVERAGE(H$14:H55))</f>
        <v>#N/A</v>
      </c>
      <c r="L55" s="119" t="str">
        <f t="shared" si="19"/>
        <v/>
      </c>
      <c r="M55" s="125" t="str">
        <f t="shared" si="17"/>
        <v/>
      </c>
      <c r="N55" s="126" t="e">
        <f>IF(H55="",NA(),SUM(I$14:I55))</f>
        <v>#N/A</v>
      </c>
      <c r="O55" s="118" t="e">
        <f>IF(H55="",NA(),AVERAGE(I$14:I55))</f>
        <v>#N/A</v>
      </c>
      <c r="P55" s="128" t="str">
        <f t="shared" si="20"/>
        <v/>
      </c>
      <c r="Q55" s="125" t="str">
        <f t="shared" si="5"/>
        <v/>
      </c>
      <c r="R55" s="122" t="e">
        <f>IF(H55="",NA(),IF(J124=0,NA(),AVERAGE(H125:H$134,H$14:H55)))</f>
        <v>#N/A</v>
      </c>
      <c r="S55" s="118" t="e">
        <f>IF(H55="",NA(),IF(N124=0,NA(),AVERAGE(I125:I$134,I$14:I55)))</f>
        <v>#N/A</v>
      </c>
      <c r="T55" s="128" t="e">
        <f t="shared" si="18"/>
        <v>#N/A</v>
      </c>
      <c r="U55" s="3"/>
      <c r="V55" s="150" t="e">
        <f t="shared" si="21"/>
        <v>#N/A</v>
      </c>
      <c r="W55" s="150" t="e">
        <f t="shared" si="22"/>
        <v>#N/A</v>
      </c>
      <c r="X55" s="150" t="e">
        <f t="shared" si="23"/>
        <v>#N/A</v>
      </c>
      <c r="Y55" s="150" t="e">
        <f t="shared" si="24"/>
        <v>#N/A</v>
      </c>
      <c r="Z55" s="150" t="e">
        <f t="shared" si="25"/>
        <v>#N/A</v>
      </c>
      <c r="AA55" s="181" t="e">
        <f>IF(D55="",NA(),AVERAGE(D125:D$134,D$14:D55))</f>
        <v>#N/A</v>
      </c>
      <c r="AB55" s="181" t="e">
        <f>IF(E55="",NA(),AVERAGE(E125:E$134,E$14:E55))</f>
        <v>#N/A</v>
      </c>
      <c r="AC55" s="181" t="e">
        <f>IF(F55="",NA(),AVERAGE(F125:F$134,F$14:F55))</f>
        <v>#N/A</v>
      </c>
      <c r="AD55" s="181" t="e">
        <f>IF(G55="",NA(),AVERAGE(G125:G$134,G$14:G55))</f>
        <v>#N/A</v>
      </c>
      <c r="AE55" s="285" t="e">
        <f t="shared" si="26"/>
        <v>#N/A</v>
      </c>
      <c r="AF55" s="146">
        <f t="shared" si="14"/>
        <v>288</v>
      </c>
      <c r="AG55" s="94">
        <v>42</v>
      </c>
    </row>
    <row r="56" spans="1:33" ht="15" customHeight="1" x14ac:dyDescent="0.25">
      <c r="A56" s="3"/>
      <c r="B56" s="146">
        <f t="shared" si="13"/>
        <v>295</v>
      </c>
      <c r="C56" s="94">
        <v>43</v>
      </c>
      <c r="D56" s="286"/>
      <c r="E56" s="286"/>
      <c r="F56" s="286"/>
      <c r="G56" s="286"/>
      <c r="H56" s="112" t="str">
        <f t="shared" si="1"/>
        <v/>
      </c>
      <c r="I56" s="133"/>
      <c r="J56" s="124" t="e">
        <f>IF(H56="", NA(),SUM(H$14:H56))</f>
        <v>#N/A</v>
      </c>
      <c r="K56" s="116" t="e">
        <f>IF(H56="",NA(), AVERAGE(H$14:H56))</f>
        <v>#N/A</v>
      </c>
      <c r="L56" s="119" t="str">
        <f t="shared" si="19"/>
        <v/>
      </c>
      <c r="M56" s="125" t="str">
        <f t="shared" si="17"/>
        <v/>
      </c>
      <c r="N56" s="126" t="e">
        <f>IF(H56="",NA(),SUM(I$14:I56))</f>
        <v>#N/A</v>
      </c>
      <c r="O56" s="118" t="e">
        <f>IF(H56="",NA(),AVERAGE(I$14:I56))</f>
        <v>#N/A</v>
      </c>
      <c r="P56" s="128" t="str">
        <f t="shared" si="20"/>
        <v/>
      </c>
      <c r="Q56" s="125" t="str">
        <f t="shared" si="5"/>
        <v/>
      </c>
      <c r="R56" s="122" t="e">
        <f>IF(H56="",NA(),IF(J125=0,NA(),AVERAGE(H126:H$134,H$14:H56)))</f>
        <v>#N/A</v>
      </c>
      <c r="S56" s="118" t="e">
        <f>IF(H56="",NA(),IF(N125=0,NA(),AVERAGE(I126:I$134,I$14:I56)))</f>
        <v>#N/A</v>
      </c>
      <c r="T56" s="128" t="e">
        <f t="shared" si="18"/>
        <v>#N/A</v>
      </c>
      <c r="U56" s="3"/>
      <c r="V56" s="150" t="e">
        <f t="shared" si="21"/>
        <v>#N/A</v>
      </c>
      <c r="W56" s="150" t="e">
        <f t="shared" si="22"/>
        <v>#N/A</v>
      </c>
      <c r="X56" s="150" t="e">
        <f t="shared" si="23"/>
        <v>#N/A</v>
      </c>
      <c r="Y56" s="150" t="e">
        <f t="shared" si="24"/>
        <v>#N/A</v>
      </c>
      <c r="Z56" s="150" t="e">
        <f t="shared" si="25"/>
        <v>#N/A</v>
      </c>
      <c r="AA56" s="181" t="e">
        <f>IF(D56="",NA(),AVERAGE(D126:D$134,D$14:D56))</f>
        <v>#N/A</v>
      </c>
      <c r="AB56" s="181" t="e">
        <f>IF(E56="",NA(),AVERAGE(E126:E$134,E$14:E56))</f>
        <v>#N/A</v>
      </c>
      <c r="AC56" s="181" t="e">
        <f>IF(F56="",NA(),AVERAGE(F126:F$134,F$14:F56))</f>
        <v>#N/A</v>
      </c>
      <c r="AD56" s="181" t="e">
        <f>IF(G56="",NA(),AVERAGE(G126:G$134,G$14:G56))</f>
        <v>#N/A</v>
      </c>
      <c r="AE56" s="285" t="e">
        <f t="shared" si="26"/>
        <v>#N/A</v>
      </c>
      <c r="AF56" s="146">
        <f t="shared" si="14"/>
        <v>295</v>
      </c>
      <c r="AG56" s="94">
        <v>43</v>
      </c>
    </row>
    <row r="57" spans="1:33" ht="15" customHeight="1" x14ac:dyDescent="0.25">
      <c r="A57" s="3"/>
      <c r="B57" s="146">
        <f t="shared" si="13"/>
        <v>302</v>
      </c>
      <c r="C57" s="94">
        <v>44</v>
      </c>
      <c r="D57" s="286"/>
      <c r="E57" s="286"/>
      <c r="F57" s="286"/>
      <c r="G57" s="286"/>
      <c r="H57" s="112" t="str">
        <f t="shared" si="1"/>
        <v/>
      </c>
      <c r="I57" s="133"/>
      <c r="J57" s="124" t="e">
        <f>IF(H57="", NA(),SUM(H$14:H57))</f>
        <v>#N/A</v>
      </c>
      <c r="K57" s="116" t="e">
        <f>IF(H57="",NA(), AVERAGE(H$14:H57))</f>
        <v>#N/A</v>
      </c>
      <c r="L57" s="119" t="str">
        <f t="shared" si="19"/>
        <v/>
      </c>
      <c r="M57" s="125" t="str">
        <f t="shared" si="17"/>
        <v/>
      </c>
      <c r="N57" s="126" t="e">
        <f>IF(H57="",NA(),SUM(I$14:I57))</f>
        <v>#N/A</v>
      </c>
      <c r="O57" s="118" t="e">
        <f>IF(H57="",NA(),AVERAGE(I$14:I57))</f>
        <v>#N/A</v>
      </c>
      <c r="P57" s="128" t="str">
        <f t="shared" si="20"/>
        <v/>
      </c>
      <c r="Q57" s="125" t="str">
        <f t="shared" si="5"/>
        <v/>
      </c>
      <c r="R57" s="122" t="e">
        <f>IF(H57="",NA(),IF(J126=0,NA(),AVERAGE(H127:H$134,H$14:H57)))</f>
        <v>#N/A</v>
      </c>
      <c r="S57" s="118" t="e">
        <f>IF(H57="",NA(),IF(N126=0,NA(),AVERAGE(I127:I$134,I$14:I57)))</f>
        <v>#N/A</v>
      </c>
      <c r="T57" s="128" t="e">
        <f t="shared" si="18"/>
        <v>#N/A</v>
      </c>
      <c r="U57" s="3"/>
      <c r="V57" s="150" t="e">
        <f t="shared" si="21"/>
        <v>#N/A</v>
      </c>
      <c r="W57" s="150" t="e">
        <f t="shared" si="22"/>
        <v>#N/A</v>
      </c>
      <c r="X57" s="150" t="e">
        <f t="shared" si="23"/>
        <v>#N/A</v>
      </c>
      <c r="Y57" s="150" t="e">
        <f t="shared" si="24"/>
        <v>#N/A</v>
      </c>
      <c r="Z57" s="150" t="e">
        <f t="shared" si="25"/>
        <v>#N/A</v>
      </c>
      <c r="AA57" s="181" t="e">
        <f>IF(D57="",NA(),AVERAGE(D127:D$134,D$14:D57))</f>
        <v>#N/A</v>
      </c>
      <c r="AB57" s="181" t="e">
        <f>IF(E57="",NA(),AVERAGE(E127:E$134,E$14:E57))</f>
        <v>#N/A</v>
      </c>
      <c r="AC57" s="181" t="e">
        <f>IF(F57="",NA(),AVERAGE(F127:F$134,F$14:F57))</f>
        <v>#N/A</v>
      </c>
      <c r="AD57" s="181" t="e">
        <f>IF(G57="",NA(),AVERAGE(G127:G$134,G$14:G57))</f>
        <v>#N/A</v>
      </c>
      <c r="AE57" s="285" t="e">
        <f t="shared" si="26"/>
        <v>#N/A</v>
      </c>
      <c r="AF57" s="146">
        <f t="shared" si="14"/>
        <v>302</v>
      </c>
      <c r="AG57" s="94">
        <v>44</v>
      </c>
    </row>
    <row r="58" spans="1:33" ht="15" customHeight="1" x14ac:dyDescent="0.25">
      <c r="A58" s="3"/>
      <c r="B58" s="146">
        <f t="shared" si="13"/>
        <v>309</v>
      </c>
      <c r="C58" s="94">
        <v>45</v>
      </c>
      <c r="D58" s="286"/>
      <c r="E58" s="286"/>
      <c r="F58" s="286"/>
      <c r="G58" s="286"/>
      <c r="H58" s="112" t="str">
        <f t="shared" si="1"/>
        <v/>
      </c>
      <c r="I58" s="133"/>
      <c r="J58" s="124" t="e">
        <f>IF(H58="", NA(),SUM(H$14:H58))</f>
        <v>#N/A</v>
      </c>
      <c r="K58" s="116" t="e">
        <f>IF(H58="",NA(), AVERAGE(H$14:H58))</f>
        <v>#N/A</v>
      </c>
      <c r="L58" s="119" t="str">
        <f t="shared" si="19"/>
        <v/>
      </c>
      <c r="M58" s="125" t="str">
        <f t="shared" si="17"/>
        <v/>
      </c>
      <c r="N58" s="126" t="e">
        <f>IF(H58="",NA(),SUM(I$14:I58))</f>
        <v>#N/A</v>
      </c>
      <c r="O58" s="118" t="e">
        <f>IF(H58="",NA(),AVERAGE(I$14:I58))</f>
        <v>#N/A</v>
      </c>
      <c r="P58" s="128" t="str">
        <f t="shared" si="20"/>
        <v/>
      </c>
      <c r="Q58" s="125" t="str">
        <f t="shared" si="5"/>
        <v/>
      </c>
      <c r="R58" s="122" t="e">
        <f>IF(H58="",NA(),IF(J127=0,NA(),AVERAGE(H128:H$134,H$14:H58)))</f>
        <v>#N/A</v>
      </c>
      <c r="S58" s="118" t="e">
        <f>IF(H58="",NA(),IF(N127=0,NA(),AVERAGE(I128:I$134,I$14:I58)))</f>
        <v>#N/A</v>
      </c>
      <c r="T58" s="128" t="e">
        <f t="shared" si="18"/>
        <v>#N/A</v>
      </c>
      <c r="U58" s="3"/>
      <c r="V58" s="150" t="e">
        <f t="shared" si="21"/>
        <v>#N/A</v>
      </c>
      <c r="W58" s="150" t="e">
        <f t="shared" si="22"/>
        <v>#N/A</v>
      </c>
      <c r="X58" s="150" t="e">
        <f t="shared" si="23"/>
        <v>#N/A</v>
      </c>
      <c r="Y58" s="150" t="e">
        <f t="shared" si="24"/>
        <v>#N/A</v>
      </c>
      <c r="Z58" s="150" t="e">
        <f t="shared" si="25"/>
        <v>#N/A</v>
      </c>
      <c r="AA58" s="181" t="e">
        <f>IF(D58="",NA(),AVERAGE(D128:D$134,D$14:D58))</f>
        <v>#N/A</v>
      </c>
      <c r="AB58" s="181" t="e">
        <f>IF(E58="",NA(),AVERAGE(E128:E$134,E$14:E58))</f>
        <v>#N/A</v>
      </c>
      <c r="AC58" s="181" t="e">
        <f>IF(F58="",NA(),AVERAGE(F128:F$134,F$14:F58))</f>
        <v>#N/A</v>
      </c>
      <c r="AD58" s="181" t="e">
        <f>IF(G58="",NA(),AVERAGE(G128:G$134,G$14:G58))</f>
        <v>#N/A</v>
      </c>
      <c r="AE58" s="285" t="e">
        <f t="shared" si="26"/>
        <v>#N/A</v>
      </c>
      <c r="AF58" s="146">
        <f t="shared" si="14"/>
        <v>309</v>
      </c>
      <c r="AG58" s="94">
        <v>45</v>
      </c>
    </row>
    <row r="59" spans="1:33" ht="15" customHeight="1" x14ac:dyDescent="0.25">
      <c r="A59" s="3"/>
      <c r="B59" s="146">
        <f t="shared" si="13"/>
        <v>316</v>
      </c>
      <c r="C59" s="94">
        <v>46</v>
      </c>
      <c r="D59" s="286"/>
      <c r="E59" s="286"/>
      <c r="F59" s="286"/>
      <c r="G59" s="286"/>
      <c r="H59" s="112" t="str">
        <f>IF(C59="", NA(), IF(SUM(D59:G59)=0,"",SUM(D59:G59)))</f>
        <v/>
      </c>
      <c r="I59" s="133"/>
      <c r="J59" s="124" t="e">
        <f>IF(H59="", NA(),SUM(H$14:H59))</f>
        <v>#N/A</v>
      </c>
      <c r="K59" s="116" t="e">
        <f>IF(H59="",NA(), AVERAGE(H$14:H59))</f>
        <v>#N/A</v>
      </c>
      <c r="L59" s="119" t="str">
        <f t="shared" si="19"/>
        <v/>
      </c>
      <c r="M59" s="125" t="str">
        <f t="shared" si="17"/>
        <v/>
      </c>
      <c r="N59" s="126" t="e">
        <f>IF(H59="",NA(),SUM(I$14:I59))</f>
        <v>#N/A</v>
      </c>
      <c r="O59" s="118" t="e">
        <f>IF(H59="",NA(),AVERAGE(I$14:I59))</f>
        <v>#N/A</v>
      </c>
      <c r="P59" s="128" t="str">
        <f t="shared" si="20"/>
        <v/>
      </c>
      <c r="Q59" s="125" t="str">
        <f>IF(P59="","",+P59/O128)</f>
        <v/>
      </c>
      <c r="R59" s="122" t="e">
        <f>IF(H59="",NA(),IF(J128=0,NA(),AVERAGE(H129:H$134,H$14:H59)))</f>
        <v>#N/A</v>
      </c>
      <c r="S59" s="118" t="e">
        <f>IF(H59="",NA(),IF(N128=0,NA(),AVERAGE(I129:I$134,I$14:I59)))</f>
        <v>#N/A</v>
      </c>
      <c r="T59" s="128" t="e">
        <f t="shared" si="18"/>
        <v>#N/A</v>
      </c>
      <c r="U59" s="3"/>
      <c r="V59" s="150" t="e">
        <f t="shared" si="21"/>
        <v>#N/A</v>
      </c>
      <c r="W59" s="150" t="e">
        <f t="shared" si="22"/>
        <v>#N/A</v>
      </c>
      <c r="X59" s="150" t="e">
        <f t="shared" si="23"/>
        <v>#N/A</v>
      </c>
      <c r="Y59" s="150" t="e">
        <f t="shared" si="24"/>
        <v>#N/A</v>
      </c>
      <c r="Z59" s="150" t="e">
        <f t="shared" si="25"/>
        <v>#N/A</v>
      </c>
      <c r="AA59" s="181" t="e">
        <f>IF(D59="",NA(),AVERAGE(D129:D$134,D$14:D59))</f>
        <v>#N/A</v>
      </c>
      <c r="AB59" s="181" t="e">
        <f>IF(E59="",NA(),AVERAGE(E129:E$134,E$14:E59))</f>
        <v>#N/A</v>
      </c>
      <c r="AC59" s="181" t="e">
        <f>IF(F59="",NA(),AVERAGE(F129:F$134,F$14:F59))</f>
        <v>#N/A</v>
      </c>
      <c r="AD59" s="181" t="e">
        <f>IF(G59="",NA(),AVERAGE(G129:G$134,G$14:G59))</f>
        <v>#N/A</v>
      </c>
      <c r="AE59" s="285" t="e">
        <f t="shared" si="26"/>
        <v>#N/A</v>
      </c>
      <c r="AF59" s="146">
        <f t="shared" si="14"/>
        <v>316</v>
      </c>
      <c r="AG59" s="94">
        <v>46</v>
      </c>
    </row>
    <row r="60" spans="1:33" ht="15" customHeight="1" x14ac:dyDescent="0.25">
      <c r="A60" s="3"/>
      <c r="B60" s="146">
        <f t="shared" si="13"/>
        <v>323</v>
      </c>
      <c r="C60" s="94">
        <v>47</v>
      </c>
      <c r="D60" s="286"/>
      <c r="E60" s="286"/>
      <c r="F60" s="286"/>
      <c r="G60" s="286"/>
      <c r="H60" s="112" t="str">
        <f t="shared" ref="H60:H65" si="27">IF(C60="", NA(), IF(SUM(D60:G60)=0,"",SUM(D60:G60)))</f>
        <v/>
      </c>
      <c r="I60" s="133"/>
      <c r="J60" s="124" t="e">
        <f>IF(H60="", NA(),SUM(H$14:H60))</f>
        <v>#N/A</v>
      </c>
      <c r="K60" s="116" t="e">
        <f>IF(H60="",NA(), AVERAGE(H$14:H60))</f>
        <v>#N/A</v>
      </c>
      <c r="L60" s="119" t="str">
        <f t="shared" si="19"/>
        <v/>
      </c>
      <c r="M60" s="125" t="str">
        <f t="shared" si="17"/>
        <v/>
      </c>
      <c r="N60" s="126" t="e">
        <f>IF(H60="",NA(),SUM(I$14:I60))</f>
        <v>#N/A</v>
      </c>
      <c r="O60" s="118" t="e">
        <f>IF(H60="",NA(),AVERAGE(I$14:I60))</f>
        <v>#N/A</v>
      </c>
      <c r="P60" s="128" t="str">
        <f t="shared" si="20"/>
        <v/>
      </c>
      <c r="Q60" s="125" t="str">
        <f>IF(P60="","",+P60/O129)</f>
        <v/>
      </c>
      <c r="R60" s="122" t="e">
        <f>IF(H60="",NA(),IF(J129=0,NA(),AVERAGE(H130:H$134,H$14:H60)))</f>
        <v>#N/A</v>
      </c>
      <c r="S60" s="118" t="e">
        <f>IF(H60="",NA(),IF(N129=0,NA(),AVERAGE(I130:I$134,I$14:I60)))</f>
        <v>#N/A</v>
      </c>
      <c r="T60" s="128" t="e">
        <f t="shared" si="18"/>
        <v>#N/A</v>
      </c>
      <c r="U60" s="3"/>
      <c r="V60" s="150" t="e">
        <f t="shared" si="21"/>
        <v>#N/A</v>
      </c>
      <c r="W60" s="150" t="e">
        <f t="shared" si="22"/>
        <v>#N/A</v>
      </c>
      <c r="X60" s="150" t="e">
        <f t="shared" si="23"/>
        <v>#N/A</v>
      </c>
      <c r="Y60" s="150" t="e">
        <f t="shared" si="24"/>
        <v>#N/A</v>
      </c>
      <c r="Z60" s="150" t="e">
        <f t="shared" si="25"/>
        <v>#N/A</v>
      </c>
      <c r="AA60" s="181" t="e">
        <f>IF(D60="",NA(),AVERAGE(D130:D$134,D$14:D60))</f>
        <v>#N/A</v>
      </c>
      <c r="AB60" s="181" t="e">
        <f>IF(E60="",NA(),AVERAGE(E130:E$134,E$14:E60))</f>
        <v>#N/A</v>
      </c>
      <c r="AC60" s="181" t="e">
        <f>IF(F60="",NA(),AVERAGE(F130:F$134,F$14:F60))</f>
        <v>#N/A</v>
      </c>
      <c r="AD60" s="181" t="e">
        <f>IF(G60="",NA(),AVERAGE(G130:G$134,G$14:G60))</f>
        <v>#N/A</v>
      </c>
      <c r="AE60" s="285" t="e">
        <f t="shared" si="26"/>
        <v>#N/A</v>
      </c>
      <c r="AF60" s="146">
        <f t="shared" si="14"/>
        <v>323</v>
      </c>
      <c r="AG60" s="94">
        <v>47</v>
      </c>
    </row>
    <row r="61" spans="1:33" ht="15" customHeight="1" x14ac:dyDescent="0.25">
      <c r="A61" s="3"/>
      <c r="B61" s="146">
        <f t="shared" si="13"/>
        <v>330</v>
      </c>
      <c r="C61" s="94">
        <v>48</v>
      </c>
      <c r="D61" s="286"/>
      <c r="E61" s="286"/>
      <c r="F61" s="286"/>
      <c r="G61" s="286"/>
      <c r="H61" s="112" t="str">
        <f t="shared" si="27"/>
        <v/>
      </c>
      <c r="I61" s="133"/>
      <c r="J61" s="124" t="e">
        <f>IF(H61="", NA(),SUM(H$14:H61))</f>
        <v>#N/A</v>
      </c>
      <c r="K61" s="116" t="e">
        <f>IF(H61="",NA(), AVERAGE(H$14:H61))</f>
        <v>#N/A</v>
      </c>
      <c r="L61" s="119" t="str">
        <f t="shared" si="19"/>
        <v/>
      </c>
      <c r="M61" s="125" t="str">
        <f t="shared" si="17"/>
        <v/>
      </c>
      <c r="N61" s="126" t="e">
        <f>IF(H61="",NA(),SUM(I$14:I61))</f>
        <v>#N/A</v>
      </c>
      <c r="O61" s="118" t="e">
        <f>IF(H61="",NA(),AVERAGE(I$14:I61))</f>
        <v>#N/A</v>
      </c>
      <c r="P61" s="128" t="str">
        <f t="shared" si="20"/>
        <v/>
      </c>
      <c r="Q61" s="125" t="str">
        <f t="shared" ref="Q61:Q66" si="28">IF(P61="","",+P61/O130)</f>
        <v/>
      </c>
      <c r="R61" s="122" t="e">
        <f>IF(H61="",NA(),IF(J130=0,NA(),AVERAGE(H131:H$134,H$14:H61)))</f>
        <v>#N/A</v>
      </c>
      <c r="S61" s="118" t="e">
        <f>IF(H61="",NA(),IF(N130=0,NA(),AVERAGE(I131:I$134,I$14:I61)))</f>
        <v>#N/A</v>
      </c>
      <c r="T61" s="128" t="e">
        <f t="shared" si="18"/>
        <v>#N/A</v>
      </c>
      <c r="U61" s="3"/>
      <c r="V61" s="150" t="e">
        <f t="shared" si="21"/>
        <v>#N/A</v>
      </c>
      <c r="W61" s="150" t="e">
        <f t="shared" si="22"/>
        <v>#N/A</v>
      </c>
      <c r="X61" s="150" t="e">
        <f t="shared" si="23"/>
        <v>#N/A</v>
      </c>
      <c r="Y61" s="150" t="e">
        <f t="shared" si="24"/>
        <v>#N/A</v>
      </c>
      <c r="Z61" s="150" t="e">
        <f t="shared" si="25"/>
        <v>#N/A</v>
      </c>
      <c r="AA61" s="181" t="e">
        <f>IF(D61="",NA(),AVERAGE(D131:D$134,D$14:D61))</f>
        <v>#N/A</v>
      </c>
      <c r="AB61" s="181" t="e">
        <f>IF(E61="",NA(),AVERAGE(E131:E$134,E$14:E61))</f>
        <v>#N/A</v>
      </c>
      <c r="AC61" s="181" t="e">
        <f>IF(F61="",NA(),AVERAGE(F131:F$134,F$14:F61))</f>
        <v>#N/A</v>
      </c>
      <c r="AD61" s="181" t="e">
        <f>IF(G61="",NA(),AVERAGE(G131:G$134,G$14:G61))</f>
        <v>#N/A</v>
      </c>
      <c r="AE61" s="285" t="e">
        <f t="shared" si="26"/>
        <v>#N/A</v>
      </c>
      <c r="AF61" s="146">
        <f t="shared" si="14"/>
        <v>330</v>
      </c>
      <c r="AG61" s="94">
        <v>48</v>
      </c>
    </row>
    <row r="62" spans="1:33" ht="15" customHeight="1" x14ac:dyDescent="0.25">
      <c r="A62" s="3"/>
      <c r="B62" s="146">
        <f t="shared" si="13"/>
        <v>337</v>
      </c>
      <c r="C62" s="94">
        <v>49</v>
      </c>
      <c r="D62" s="286"/>
      <c r="E62" s="286"/>
      <c r="F62" s="286"/>
      <c r="G62" s="286"/>
      <c r="H62" s="112" t="str">
        <f t="shared" si="27"/>
        <v/>
      </c>
      <c r="I62" s="133"/>
      <c r="J62" s="124" t="e">
        <f>IF(H62="", NA(),SUM(H$14:H62))</f>
        <v>#N/A</v>
      </c>
      <c r="K62" s="116" t="e">
        <f>IF(H62="",NA(), AVERAGE(H$14:H62))</f>
        <v>#N/A</v>
      </c>
      <c r="L62" s="119" t="str">
        <f t="shared" si="19"/>
        <v/>
      </c>
      <c r="M62" s="125" t="str">
        <f t="shared" si="17"/>
        <v/>
      </c>
      <c r="N62" s="126" t="e">
        <f>IF(H62="",NA(),SUM(I$14:I62))</f>
        <v>#N/A</v>
      </c>
      <c r="O62" s="118" t="e">
        <f>IF(H62="",NA(),AVERAGE(I$14:I62))</f>
        <v>#N/A</v>
      </c>
      <c r="P62" s="128" t="str">
        <f t="shared" si="20"/>
        <v/>
      </c>
      <c r="Q62" s="125" t="str">
        <f t="shared" si="28"/>
        <v/>
      </c>
      <c r="R62" s="122" t="e">
        <f>IF(H62="",NA(),IF(J131=0,NA(),AVERAGE(H132:H$134,H$14:H62)))</f>
        <v>#N/A</v>
      </c>
      <c r="S62" s="118" t="e">
        <f>IF(H62="",NA(),IF(N131=0,NA(),AVERAGE(I132:I$134,I$14:I62)))</f>
        <v>#N/A</v>
      </c>
      <c r="T62" s="128" t="e">
        <f t="shared" si="18"/>
        <v>#N/A</v>
      </c>
      <c r="U62" s="3"/>
      <c r="V62" s="150" t="e">
        <f t="shared" si="21"/>
        <v>#N/A</v>
      </c>
      <c r="W62" s="150" t="e">
        <f t="shared" si="22"/>
        <v>#N/A</v>
      </c>
      <c r="X62" s="150" t="e">
        <f t="shared" si="23"/>
        <v>#N/A</v>
      </c>
      <c r="Y62" s="150" t="e">
        <f t="shared" si="24"/>
        <v>#N/A</v>
      </c>
      <c r="Z62" s="150" t="e">
        <f t="shared" si="25"/>
        <v>#N/A</v>
      </c>
      <c r="AA62" s="181" t="e">
        <f>IF(D62="",NA(),AVERAGE(D132:D$134,D$14:D62))</f>
        <v>#N/A</v>
      </c>
      <c r="AB62" s="181" t="e">
        <f>IF(E62="",NA(),AVERAGE(E132:E$134,E$14:E62))</f>
        <v>#N/A</v>
      </c>
      <c r="AC62" s="181" t="e">
        <f>IF(F62="",NA(),AVERAGE(F132:F$134,F$14:F62))</f>
        <v>#N/A</v>
      </c>
      <c r="AD62" s="181" t="e">
        <f>IF(G62="",NA(),AVERAGE(G132:G$134,G$14:G62))</f>
        <v>#N/A</v>
      </c>
      <c r="AE62" s="285" t="e">
        <f t="shared" si="26"/>
        <v>#N/A</v>
      </c>
      <c r="AF62" s="146">
        <f t="shared" si="14"/>
        <v>337</v>
      </c>
      <c r="AG62" s="94">
        <v>49</v>
      </c>
    </row>
    <row r="63" spans="1:33" ht="15" customHeight="1" x14ac:dyDescent="0.25">
      <c r="A63" s="3"/>
      <c r="B63" s="146">
        <f t="shared" si="13"/>
        <v>344</v>
      </c>
      <c r="C63" s="94">
        <v>50</v>
      </c>
      <c r="D63" s="286"/>
      <c r="E63" s="286"/>
      <c r="F63" s="286"/>
      <c r="G63" s="286"/>
      <c r="H63" s="112" t="str">
        <f t="shared" si="27"/>
        <v/>
      </c>
      <c r="I63" s="133"/>
      <c r="J63" s="124" t="e">
        <f>IF(H63="", NA(),SUM(H$14:H63))</f>
        <v>#N/A</v>
      </c>
      <c r="K63" s="116" t="e">
        <f>IF(H63="",NA(), AVERAGE(H$14:H63))</f>
        <v>#N/A</v>
      </c>
      <c r="L63" s="119" t="str">
        <f t="shared" si="19"/>
        <v/>
      </c>
      <c r="M63" s="125" t="str">
        <f t="shared" si="17"/>
        <v/>
      </c>
      <c r="N63" s="126" t="e">
        <f>IF(H63="",NA(),SUM(I$14:I63))</f>
        <v>#N/A</v>
      </c>
      <c r="O63" s="118" t="e">
        <f>IF(H63="",NA(),AVERAGE(I$14:I63))</f>
        <v>#N/A</v>
      </c>
      <c r="P63" s="128" t="str">
        <f t="shared" si="20"/>
        <v/>
      </c>
      <c r="Q63" s="125" t="str">
        <f t="shared" si="28"/>
        <v/>
      </c>
      <c r="R63" s="122" t="e">
        <f>IF(H63="",NA(),IF(J132=0,NA(),AVERAGE(H133:H$134,H$14:H63)))</f>
        <v>#N/A</v>
      </c>
      <c r="S63" s="118" t="e">
        <f>IF(H63="",NA(),IF(N132=0,NA(),AVERAGE(I133:I$134,I$14:I63)))</f>
        <v>#N/A</v>
      </c>
      <c r="T63" s="128" t="e">
        <f t="shared" si="18"/>
        <v>#N/A</v>
      </c>
      <c r="U63" s="3"/>
      <c r="V63" s="150" t="e">
        <f t="shared" si="21"/>
        <v>#N/A</v>
      </c>
      <c r="W63" s="150" t="e">
        <f t="shared" si="22"/>
        <v>#N/A</v>
      </c>
      <c r="X63" s="150" t="e">
        <f t="shared" si="23"/>
        <v>#N/A</v>
      </c>
      <c r="Y63" s="150" t="e">
        <f t="shared" si="24"/>
        <v>#N/A</v>
      </c>
      <c r="Z63" s="150" t="e">
        <f t="shared" si="25"/>
        <v>#N/A</v>
      </c>
      <c r="AA63" s="181" t="e">
        <f>IF(D63="",NA(),AVERAGE(D133:D$134,D$14:D63))</f>
        <v>#N/A</v>
      </c>
      <c r="AB63" s="181" t="e">
        <f>IF(E63="",NA(),AVERAGE(E133:E$134,E$14:E63))</f>
        <v>#N/A</v>
      </c>
      <c r="AC63" s="181" t="e">
        <f>IF(F63="",NA(),AVERAGE(F133:F$134,F$14:F63))</f>
        <v>#N/A</v>
      </c>
      <c r="AD63" s="181" t="e">
        <f>IF(G63="",NA(),AVERAGE(G133:G$134,G$14:G63))</f>
        <v>#N/A</v>
      </c>
      <c r="AE63" s="285" t="e">
        <f t="shared" si="26"/>
        <v>#N/A</v>
      </c>
      <c r="AF63" s="146">
        <f t="shared" si="14"/>
        <v>344</v>
      </c>
      <c r="AG63" s="94">
        <v>50</v>
      </c>
    </row>
    <row r="64" spans="1:33" ht="15" customHeight="1" x14ac:dyDescent="0.25">
      <c r="A64" s="3"/>
      <c r="B64" s="146">
        <f t="shared" si="13"/>
        <v>351</v>
      </c>
      <c r="C64" s="94">
        <v>51</v>
      </c>
      <c r="D64" s="286"/>
      <c r="E64" s="286"/>
      <c r="F64" s="286"/>
      <c r="G64" s="286"/>
      <c r="H64" s="112" t="str">
        <f t="shared" si="27"/>
        <v/>
      </c>
      <c r="I64" s="133"/>
      <c r="J64" s="124" t="e">
        <f>IF(H64="", NA(),SUM(H$14:H64))</f>
        <v>#N/A</v>
      </c>
      <c r="K64" s="116" t="e">
        <f>IF(H64="",NA(), AVERAGE(H$14:H64))</f>
        <v>#N/A</v>
      </c>
      <c r="L64" s="119" t="str">
        <f t="shared" si="19"/>
        <v/>
      </c>
      <c r="M64" s="125" t="str">
        <f t="shared" si="17"/>
        <v/>
      </c>
      <c r="N64" s="126" t="e">
        <f>IF(H64="",NA(),SUM(I$14:I64))</f>
        <v>#N/A</v>
      </c>
      <c r="O64" s="118" t="e">
        <f>IF(H64="",NA(),AVERAGE(I$14:I64))</f>
        <v>#N/A</v>
      </c>
      <c r="P64" s="128" t="str">
        <f t="shared" si="20"/>
        <v/>
      </c>
      <c r="Q64" s="125" t="str">
        <f t="shared" si="28"/>
        <v/>
      </c>
      <c r="R64" s="122" t="e">
        <f>IF(H64="",NA(),IF(J133=0,NA(),AVERAGE(H134:H$134,H$14:H64)))</f>
        <v>#N/A</v>
      </c>
      <c r="S64" s="118" t="e">
        <f>IF(H64="",NA(),IF(N133=0,NA(),AVERAGE(I134:I$134,I$14:I64)))</f>
        <v>#N/A</v>
      </c>
      <c r="T64" s="128" t="e">
        <f t="shared" si="18"/>
        <v>#N/A</v>
      </c>
      <c r="U64" s="3"/>
      <c r="V64" s="150" t="e">
        <f t="shared" si="21"/>
        <v>#N/A</v>
      </c>
      <c r="W64" s="150" t="e">
        <f t="shared" si="22"/>
        <v>#N/A</v>
      </c>
      <c r="X64" s="150" t="e">
        <f t="shared" si="23"/>
        <v>#N/A</v>
      </c>
      <c r="Y64" s="150" t="e">
        <f t="shared" si="24"/>
        <v>#N/A</v>
      </c>
      <c r="Z64" s="150" t="e">
        <f t="shared" si="25"/>
        <v>#N/A</v>
      </c>
      <c r="AA64" s="181" t="e">
        <f>IF(D64="",NA(),AVERAGE(D134:D$134,D$14:D64))</f>
        <v>#N/A</v>
      </c>
      <c r="AB64" s="181" t="e">
        <f>IF(E64="",NA(),AVERAGE(E134:E$134,E$14:E64))</f>
        <v>#N/A</v>
      </c>
      <c r="AC64" s="181" t="e">
        <f>IF(F64="",NA(),AVERAGE(F134:F$134,F$14:F64))</f>
        <v>#N/A</v>
      </c>
      <c r="AD64" s="181" t="e">
        <f>IF(G64="",NA(),AVERAGE(G134:G$134,G$14:G64))</f>
        <v>#N/A</v>
      </c>
      <c r="AE64" s="285" t="e">
        <f t="shared" si="26"/>
        <v>#N/A</v>
      </c>
      <c r="AF64" s="146">
        <f t="shared" si="14"/>
        <v>351</v>
      </c>
      <c r="AG64" s="94">
        <v>51</v>
      </c>
    </row>
    <row r="65" spans="1:33" x14ac:dyDescent="0.25">
      <c r="A65" s="3"/>
      <c r="B65" s="146">
        <f t="shared" si="13"/>
        <v>358</v>
      </c>
      <c r="C65" s="94">
        <v>52</v>
      </c>
      <c r="D65" s="286"/>
      <c r="E65" s="286"/>
      <c r="F65" s="286"/>
      <c r="G65" s="286"/>
      <c r="H65" s="112" t="str">
        <f t="shared" si="27"/>
        <v/>
      </c>
      <c r="I65" s="133"/>
      <c r="J65" s="124" t="e">
        <f>IF(H65="", NA(),SUM(H$14:H65))</f>
        <v>#N/A</v>
      </c>
      <c r="K65" s="116" t="e">
        <f>IF(H65="",NA(), AVERAGE(H$14:H65))</f>
        <v>#N/A</v>
      </c>
      <c r="L65" s="119" t="str">
        <f t="shared" si="19"/>
        <v/>
      </c>
      <c r="M65" s="125" t="str">
        <f t="shared" si="17"/>
        <v/>
      </c>
      <c r="N65" s="126" t="e">
        <f>IF(H65="",NA(),SUM(I$14:I65))</f>
        <v>#N/A</v>
      </c>
      <c r="O65" s="118" t="e">
        <f>IF(H65="",NA(),AVERAGE(I$14:I65))</f>
        <v>#N/A</v>
      </c>
      <c r="P65" s="128" t="str">
        <f t="shared" si="20"/>
        <v/>
      </c>
      <c r="Q65" s="125" t="str">
        <f t="shared" si="28"/>
        <v/>
      </c>
      <c r="R65" s="122" t="e">
        <f>IF(H65="",NA(),IF(J134=0,NA(),AVERAGE(H$14:H65)))</f>
        <v>#N/A</v>
      </c>
      <c r="S65" s="118" t="e">
        <f>IF(H65="",NA(),IF(N134=0,NA(),AVERAGE(I$14:I65)))</f>
        <v>#N/A</v>
      </c>
      <c r="T65" s="128" t="e">
        <f t="shared" si="18"/>
        <v>#N/A</v>
      </c>
      <c r="U65" s="3"/>
      <c r="V65" s="150" t="e">
        <f t="shared" si="21"/>
        <v>#N/A</v>
      </c>
      <c r="W65" s="150" t="e">
        <f t="shared" si="22"/>
        <v>#N/A</v>
      </c>
      <c r="X65" s="150" t="e">
        <f t="shared" si="23"/>
        <v>#N/A</v>
      </c>
      <c r="Y65" s="150" t="e">
        <f t="shared" si="24"/>
        <v>#N/A</v>
      </c>
      <c r="Z65" s="150" t="e">
        <f t="shared" si="25"/>
        <v>#N/A</v>
      </c>
      <c r="AA65" s="181" t="e">
        <f>IF(D65="",NA(),AVERAGE(D$14:D65))</f>
        <v>#N/A</v>
      </c>
      <c r="AB65" s="181" t="e">
        <f>IF(E65="",NA(),AVERAGE(E$14:E65))</f>
        <v>#N/A</v>
      </c>
      <c r="AC65" s="181" t="e">
        <f>IF(F65="",NA(),AVERAGE(F$14:F65))</f>
        <v>#N/A</v>
      </c>
      <c r="AD65" s="181" t="e">
        <f>IF(G65="",NA(),AVERAGE(G$14:G65))</f>
        <v>#N/A</v>
      </c>
      <c r="AE65" s="285" t="e">
        <f t="shared" si="26"/>
        <v>#N/A</v>
      </c>
      <c r="AF65" s="146">
        <f t="shared" si="14"/>
        <v>358</v>
      </c>
      <c r="AG65" s="94">
        <v>52</v>
      </c>
    </row>
    <row r="66" spans="1:33" ht="15" customHeight="1" x14ac:dyDescent="0.25">
      <c r="A66" s="3"/>
      <c r="B66" s="147">
        <f>IF((B65-B71)&lt;1,B65+7,NA())</f>
        <v>365</v>
      </c>
      <c r="C66" s="113">
        <f>IF(B66="", NA(), 53)</f>
        <v>53</v>
      </c>
      <c r="D66" s="286"/>
      <c r="E66" s="286"/>
      <c r="F66" s="286"/>
      <c r="G66" s="286"/>
      <c r="H66" s="112" t="str">
        <f t="shared" ref="H66" si="29">IF(SUM(D66:G66)=0,"",SUM(D66:G66))</f>
        <v/>
      </c>
      <c r="I66" s="133"/>
      <c r="J66" s="124" t="e">
        <f>IF(H66="", NA(),SUM(H$14:H66))</f>
        <v>#N/A</v>
      </c>
      <c r="K66" s="116" t="e">
        <f>IF(H66="",NA(), AVERAGE(H$14:H66))</f>
        <v>#N/A</v>
      </c>
      <c r="L66" s="119" t="str">
        <f t="shared" si="19"/>
        <v/>
      </c>
      <c r="M66" s="125" t="str">
        <f t="shared" si="17"/>
        <v/>
      </c>
      <c r="N66" s="126" t="e">
        <f>IF(H66="",NA(),SUM(I$14:I66))</f>
        <v>#N/A</v>
      </c>
      <c r="O66" s="118" t="e">
        <f>IF(H66="",NA(),AVERAGE(I$14:I66))</f>
        <v>#N/A</v>
      </c>
      <c r="P66" s="128" t="str">
        <f t="shared" si="20"/>
        <v/>
      </c>
      <c r="Q66" s="125" t="str">
        <f t="shared" si="28"/>
        <v/>
      </c>
      <c r="R66" s="123"/>
      <c r="S66" s="120"/>
      <c r="T66" s="121"/>
      <c r="U66" s="3"/>
      <c r="V66" s="150" t="e">
        <f t="shared" si="21"/>
        <v>#N/A</v>
      </c>
      <c r="W66" s="150" t="e">
        <f t="shared" si="22"/>
        <v>#N/A</v>
      </c>
      <c r="X66" s="150" t="e">
        <f t="shared" si="23"/>
        <v>#N/A</v>
      </c>
      <c r="Y66" s="150" t="e">
        <f t="shared" si="24"/>
        <v>#N/A</v>
      </c>
      <c r="Z66" s="150" t="e">
        <f t="shared" si="25"/>
        <v>#N/A</v>
      </c>
      <c r="AA66" s="120"/>
      <c r="AB66" s="120"/>
      <c r="AC66" s="120"/>
      <c r="AD66" s="120"/>
      <c r="AE66" s="285" t="e">
        <f t="shared" si="26"/>
        <v>#N/A</v>
      </c>
      <c r="AF66" s="147" t="e">
        <f>IF((AF65-AF71)&lt;1,AF65+7,NA())</f>
        <v>#N/A</v>
      </c>
      <c r="AG66" s="113" t="e">
        <f>IF(AF66="", NA(), 53)</f>
        <v>#N/A</v>
      </c>
    </row>
    <row r="67" spans="1:33" x14ac:dyDescent="0.25">
      <c r="A67" s="3"/>
      <c r="B67" s="602" t="s">
        <v>19</v>
      </c>
      <c r="C67" s="602"/>
      <c r="D67" s="114">
        <f>SUM(D14:D66)</f>
        <v>0</v>
      </c>
      <c r="E67" s="114">
        <f t="shared" ref="E67:G67" si="30">SUM(E14:E66)</f>
        <v>0</v>
      </c>
      <c r="F67" s="114">
        <f t="shared" si="30"/>
        <v>0</v>
      </c>
      <c r="G67" s="114">
        <f t="shared" si="30"/>
        <v>0</v>
      </c>
      <c r="H67" s="114">
        <f>SUM(D14:G66)</f>
        <v>0</v>
      </c>
      <c r="I67" s="17">
        <f>SUM(I14:I66)</f>
        <v>0</v>
      </c>
      <c r="J67" s="114" t="e">
        <f>LOOKUP(9.99E+307,J14:J66)</f>
        <v>#N/A</v>
      </c>
      <c r="K67" s="114" t="e">
        <f t="shared" ref="K67:M67" si="31">LOOKUP(9.99E+307,K14:K66)</f>
        <v>#N/A</v>
      </c>
      <c r="L67" s="114" t="e">
        <f t="shared" si="31"/>
        <v>#N/A</v>
      </c>
      <c r="M67" s="47" t="e">
        <f t="shared" si="31"/>
        <v>#N/A</v>
      </c>
      <c r="N67" s="17" t="e">
        <f>LOOKUP(9.99E+307,N14:N66)</f>
        <v>#N/A</v>
      </c>
      <c r="O67" s="17" t="e">
        <f t="shared" ref="O67" si="32">LOOKUP(9.99E+307,O14:O66)</f>
        <v>#N/A</v>
      </c>
      <c r="P67" s="129" t="e">
        <f t="shared" ref="P67" si="33">LOOKUP(9.99E+307,P14:P66)</f>
        <v>#N/A</v>
      </c>
      <c r="Q67" s="47" t="e">
        <f t="shared" ref="Q67:R67" si="34">LOOKUP(9.99E+307,Q14:Q66)</f>
        <v>#N/A</v>
      </c>
      <c r="R67" s="114" t="e">
        <f t="shared" si="34"/>
        <v>#N/A</v>
      </c>
      <c r="S67" s="17" t="e">
        <f t="shared" ref="S67" si="35">LOOKUP(9.99E+307,S14:S66)</f>
        <v>#N/A</v>
      </c>
      <c r="T67" s="129" t="e">
        <f t="shared" ref="T67" si="36">LOOKUP(9.99E+307,T14:T66)</f>
        <v>#N/A</v>
      </c>
      <c r="U67" s="3"/>
      <c r="V67" s="17"/>
      <c r="W67" s="17"/>
      <c r="X67" s="17"/>
      <c r="Y67" s="17"/>
      <c r="Z67" s="17"/>
      <c r="AA67" s="114" t="e">
        <f t="shared" ref="AA67:AC67" si="37">LOOKUP(9.99E+307,AA14:AA66)</f>
        <v>#N/A</v>
      </c>
      <c r="AB67" s="114" t="e">
        <f t="shared" si="37"/>
        <v>#N/A</v>
      </c>
      <c r="AC67" s="114" t="e">
        <f t="shared" si="37"/>
        <v>#N/A</v>
      </c>
      <c r="AD67" s="114" t="e">
        <f t="shared" ref="AD67" si="38">LOOKUP(9.99E+307,AD14:AD66)</f>
        <v>#N/A</v>
      </c>
      <c r="AE67" s="17"/>
    </row>
    <row r="68" spans="1:33" x14ac:dyDescent="0.25">
      <c r="A68" s="3"/>
      <c r="B68" s="603" t="s">
        <v>86</v>
      </c>
      <c r="C68" s="603"/>
      <c r="D68" s="114">
        <f>IF(D67=0,0,AVERAGE(D14:D66))</f>
        <v>0</v>
      </c>
      <c r="E68" s="114">
        <f t="shared" ref="E68:F68" si="39">IF(E67=0,0,AVERAGE(E14:E66))</f>
        <v>0</v>
      </c>
      <c r="F68" s="114">
        <f t="shared" si="39"/>
        <v>0</v>
      </c>
      <c r="G68" s="114">
        <f>IF(G67=0,0,AVERAGE(G14:G66))</f>
        <v>0</v>
      </c>
      <c r="H68" s="114">
        <f>IF(H67=0,0,AVERAGE(H14:H66))</f>
        <v>0</v>
      </c>
      <c r="I68" s="17">
        <f>IF(I67=0,0,AVERAGE(I14:I66))</f>
        <v>0</v>
      </c>
      <c r="J68" s="3"/>
      <c r="K68" s="3"/>
      <c r="L68" s="3"/>
      <c r="M68" s="3"/>
      <c r="N68" s="2"/>
      <c r="O68" s="3"/>
      <c r="P68" s="3"/>
      <c r="Q68" s="3"/>
      <c r="R68" s="3"/>
      <c r="S68" s="3"/>
      <c r="T68" s="2"/>
      <c r="U68" s="3"/>
      <c r="V68" s="17"/>
      <c r="W68" s="17"/>
      <c r="X68" s="17"/>
      <c r="Y68" s="17"/>
      <c r="Z68" s="17"/>
      <c r="AA68" s="17"/>
      <c r="AB68" s="17"/>
      <c r="AC68" s="17"/>
      <c r="AD68" s="17"/>
      <c r="AE68" s="17"/>
    </row>
    <row r="69" spans="1:33" x14ac:dyDescent="0.25">
      <c r="A69" s="3"/>
      <c r="B69" s="45"/>
      <c r="C69" s="45"/>
      <c r="D69" s="45"/>
      <c r="E69" s="45"/>
      <c r="F69" s="45"/>
      <c r="G69" s="45"/>
      <c r="H69" s="45"/>
      <c r="I69" s="17"/>
      <c r="J69" s="3"/>
      <c r="K69" s="3"/>
      <c r="L69" s="3"/>
      <c r="M69" s="47"/>
      <c r="N69" s="2"/>
      <c r="O69" s="3"/>
      <c r="P69" s="3"/>
      <c r="Q69" s="3"/>
      <c r="R69" s="3"/>
      <c r="S69" s="3"/>
      <c r="T69" s="2"/>
      <c r="U69" s="3"/>
      <c r="V69" s="17"/>
      <c r="W69" s="17"/>
      <c r="X69" s="17"/>
      <c r="Y69" s="17"/>
      <c r="Z69" s="17"/>
      <c r="AA69" s="17"/>
      <c r="AB69" s="17"/>
      <c r="AC69" s="17"/>
      <c r="AD69" s="17"/>
      <c r="AE69" s="17"/>
    </row>
    <row r="70" spans="1:33" ht="18" customHeight="1" x14ac:dyDescent="0.25">
      <c r="B70" s="611" t="s">
        <v>106</v>
      </c>
      <c r="C70" s="612"/>
      <c r="D70" s="85" t="s">
        <v>74</v>
      </c>
      <c r="E70" s="85" t="s">
        <v>75</v>
      </c>
      <c r="F70" s="85" t="s">
        <v>76</v>
      </c>
      <c r="G70" s="85" t="s">
        <v>77</v>
      </c>
      <c r="H70" s="85" t="s">
        <v>109</v>
      </c>
      <c r="I70" s="135" t="s">
        <v>108</v>
      </c>
      <c r="J70" s="3"/>
      <c r="K70" s="3"/>
      <c r="L70" s="188"/>
      <c r="M70" s="3"/>
      <c r="N70" s="2"/>
      <c r="O70" s="3"/>
      <c r="P70" s="3"/>
      <c r="Q70" s="3"/>
      <c r="R70" s="3"/>
      <c r="S70" s="3"/>
      <c r="T70" s="2"/>
      <c r="U70" s="3"/>
      <c r="V70" s="149"/>
      <c r="W70" s="149"/>
      <c r="X70" s="149"/>
      <c r="Y70" s="149"/>
      <c r="Z70" s="149"/>
      <c r="AA70" s="149"/>
      <c r="AB70" s="149"/>
      <c r="AC70" s="149"/>
      <c r="AD70" s="149"/>
      <c r="AE70" s="149"/>
    </row>
    <row r="71" spans="1:33" ht="24.75" customHeight="1" x14ac:dyDescent="0.25">
      <c r="A71" s="3"/>
      <c r="B71" s="148">
        <f>DATE(B12,12,24)</f>
        <v>359</v>
      </c>
      <c r="C71" s="115" t="s">
        <v>82</v>
      </c>
      <c r="D71" s="287"/>
      <c r="E71" s="287"/>
      <c r="F71" s="287"/>
      <c r="G71" s="287"/>
      <c r="H71" s="112">
        <f t="shared" ref="H71:H73" si="40">SUM(D71:G71)</f>
        <v>0</v>
      </c>
      <c r="I71" s="134"/>
      <c r="J71" s="3"/>
      <c r="K71" s="3"/>
      <c r="L71" s="3"/>
      <c r="M71" s="3"/>
      <c r="N71" s="63"/>
      <c r="O71" s="43"/>
      <c r="P71" s="43"/>
      <c r="Q71" s="43"/>
      <c r="R71" s="43"/>
      <c r="S71" s="3"/>
      <c r="T71" s="63"/>
      <c r="U71" s="3"/>
      <c r="V71" s="105"/>
      <c r="W71" s="105"/>
      <c r="X71" s="105"/>
      <c r="Y71" s="105"/>
      <c r="Z71" s="105"/>
      <c r="AA71" s="105"/>
      <c r="AB71" s="105"/>
      <c r="AC71" s="105"/>
      <c r="AD71" s="105"/>
      <c r="AE71" s="105"/>
    </row>
    <row r="72" spans="1:33" x14ac:dyDescent="0.25">
      <c r="A72" s="3"/>
      <c r="B72" s="288"/>
      <c r="C72" s="289" t="s">
        <v>27</v>
      </c>
      <c r="D72" s="287"/>
      <c r="E72" s="287"/>
      <c r="F72" s="287"/>
      <c r="G72" s="287"/>
      <c r="H72" s="112">
        <f t="shared" si="40"/>
        <v>0</v>
      </c>
      <c r="I72" s="134"/>
      <c r="J72" s="609" t="s">
        <v>107</v>
      </c>
      <c r="K72" s="610"/>
      <c r="L72" s="610"/>
      <c r="M72" s="610"/>
      <c r="N72" s="610"/>
      <c r="O72" s="610"/>
      <c r="P72" s="43"/>
      <c r="Q72" s="43"/>
      <c r="R72" s="43"/>
      <c r="S72" s="3"/>
      <c r="T72" s="63"/>
      <c r="U72" s="43"/>
      <c r="V72" s="105"/>
      <c r="W72" s="105"/>
      <c r="X72" s="105"/>
      <c r="Y72" s="105"/>
      <c r="Z72" s="105"/>
      <c r="AA72" s="105"/>
      <c r="AB72" s="105"/>
      <c r="AC72" s="105"/>
      <c r="AD72" s="105"/>
      <c r="AE72" s="105"/>
    </row>
    <row r="73" spans="1:33" x14ac:dyDescent="0.25">
      <c r="A73" s="3"/>
      <c r="B73" s="288"/>
      <c r="C73" s="289" t="s">
        <v>27</v>
      </c>
      <c r="D73" s="287"/>
      <c r="E73" s="287"/>
      <c r="F73" s="287"/>
      <c r="G73" s="287"/>
      <c r="H73" s="112">
        <f t="shared" si="40"/>
        <v>0</v>
      </c>
      <c r="I73" s="134"/>
      <c r="J73" s="609"/>
      <c r="K73" s="610"/>
      <c r="L73" s="610"/>
      <c r="M73" s="610"/>
      <c r="N73" s="610"/>
      <c r="O73" s="610"/>
      <c r="P73" s="43"/>
      <c r="Q73" s="43"/>
      <c r="R73" s="43"/>
      <c r="S73" s="3"/>
      <c r="T73" s="63"/>
      <c r="U73" s="43"/>
      <c r="V73" s="105"/>
      <c r="W73" s="105"/>
      <c r="X73" s="105"/>
      <c r="Y73" s="105"/>
      <c r="Z73" s="105"/>
      <c r="AA73" s="105"/>
      <c r="AB73" s="105"/>
      <c r="AC73" s="105"/>
      <c r="AD73" s="105"/>
      <c r="AE73" s="105"/>
    </row>
    <row r="74" spans="1:33" ht="16.5" customHeight="1" x14ac:dyDescent="0.25">
      <c r="A74" s="3"/>
      <c r="B74" s="117"/>
      <c r="C74" s="45"/>
      <c r="D74" s="45"/>
      <c r="E74" s="45"/>
      <c r="F74" s="45"/>
      <c r="G74" s="45"/>
      <c r="H74" s="45"/>
      <c r="I74" s="17"/>
      <c r="J74" s="3"/>
      <c r="K74" s="45"/>
      <c r="L74" s="45"/>
      <c r="M74" s="45"/>
      <c r="N74" s="45"/>
      <c r="O74" s="45"/>
      <c r="P74" s="45"/>
      <c r="Q74" s="45"/>
      <c r="R74" s="45"/>
      <c r="S74" s="45"/>
      <c r="T74" s="45"/>
      <c r="U74" s="3"/>
      <c r="V74" s="17"/>
      <c r="W74" s="17"/>
      <c r="X74" s="17"/>
      <c r="Y74" s="17"/>
      <c r="Z74" s="17"/>
      <c r="AA74" s="17"/>
      <c r="AB74" s="17"/>
      <c r="AC74" s="17"/>
      <c r="AD74" s="17"/>
      <c r="AE74" s="17"/>
    </row>
    <row r="75" spans="1:33" ht="14.25" customHeight="1" x14ac:dyDescent="0.25">
      <c r="A75" s="3"/>
      <c r="B75" s="2"/>
      <c r="C75" s="2"/>
      <c r="D75" s="2"/>
      <c r="E75" s="2"/>
      <c r="F75" s="2"/>
      <c r="G75" s="2"/>
      <c r="H75" s="2"/>
      <c r="I75" s="3"/>
      <c r="J75" s="3"/>
      <c r="K75" s="2"/>
      <c r="L75" s="2"/>
      <c r="M75" s="2"/>
      <c r="N75" s="2"/>
      <c r="O75" s="2"/>
      <c r="P75" s="2"/>
      <c r="Q75" s="2"/>
      <c r="R75" s="2"/>
      <c r="S75" s="2"/>
      <c r="T75" s="2"/>
      <c r="U75" s="3"/>
      <c r="V75" s="3"/>
      <c r="W75" s="3"/>
      <c r="X75" s="3"/>
      <c r="Y75" s="3"/>
      <c r="Z75" s="3"/>
      <c r="AA75" s="3"/>
      <c r="AB75" s="3"/>
      <c r="AC75" s="3"/>
      <c r="AD75" s="3"/>
      <c r="AE75" s="3"/>
    </row>
    <row r="76" spans="1:33" ht="18.75" x14ac:dyDescent="0.3">
      <c r="A76" s="15" t="s">
        <v>199</v>
      </c>
      <c r="B76" s="2"/>
      <c r="C76" s="2"/>
      <c r="D76" s="2"/>
      <c r="E76" s="2"/>
      <c r="F76" s="2"/>
      <c r="G76" s="2"/>
      <c r="H76" s="2"/>
      <c r="I76" s="3"/>
      <c r="J76" s="3"/>
      <c r="K76" s="2"/>
      <c r="L76" s="2"/>
      <c r="M76" s="2"/>
      <c r="N76" s="2"/>
      <c r="O76" s="2"/>
      <c r="P76" s="2"/>
      <c r="Q76" s="2"/>
      <c r="R76" s="2"/>
      <c r="S76" s="2"/>
      <c r="T76" s="2"/>
      <c r="U76" s="3"/>
      <c r="V76" s="3"/>
      <c r="W76" s="3"/>
      <c r="X76" s="3"/>
      <c r="Y76" s="3"/>
      <c r="Z76" s="3"/>
      <c r="AA76" s="3"/>
      <c r="AB76" s="3"/>
      <c r="AC76" s="3"/>
      <c r="AD76" s="3"/>
      <c r="AE76" s="3"/>
    </row>
    <row r="77" spans="1:33" x14ac:dyDescent="0.25">
      <c r="A77" s="4"/>
      <c r="B77" s="84" t="s">
        <v>87</v>
      </c>
      <c r="C77" s="84"/>
      <c r="D77" s="84"/>
      <c r="E77" s="84"/>
      <c r="F77" s="84"/>
      <c r="G77" s="84"/>
      <c r="H77" s="84"/>
      <c r="I77" s="3"/>
      <c r="J77" s="3"/>
      <c r="K77" s="84"/>
      <c r="L77" s="84"/>
      <c r="M77" s="84"/>
      <c r="N77" s="84"/>
      <c r="O77" s="84"/>
      <c r="P77" s="84"/>
      <c r="Q77" s="84"/>
      <c r="R77" s="84"/>
      <c r="S77" s="84"/>
      <c r="T77" s="84"/>
      <c r="U77" s="3"/>
      <c r="V77" s="3"/>
      <c r="W77" s="3"/>
      <c r="X77" s="3"/>
      <c r="Y77" s="3"/>
      <c r="Z77" s="3"/>
      <c r="AA77" s="3"/>
      <c r="AB77" s="3"/>
      <c r="AC77" s="3"/>
      <c r="AD77" s="3"/>
      <c r="AE77" s="3"/>
    </row>
    <row r="78" spans="1:33" ht="9.75" customHeight="1" x14ac:dyDescent="0.25">
      <c r="A78" s="3"/>
      <c r="B78" s="2"/>
      <c r="C78" s="2"/>
      <c r="D78" s="2"/>
      <c r="E78" s="2"/>
      <c r="F78" s="2"/>
      <c r="G78" s="2"/>
      <c r="H78" s="2"/>
      <c r="I78" s="3"/>
      <c r="J78" s="3"/>
      <c r="K78" s="2"/>
      <c r="L78" s="2"/>
      <c r="M78" s="2"/>
      <c r="N78" s="2"/>
      <c r="O78" s="2"/>
      <c r="P78" s="2"/>
      <c r="Q78" s="2"/>
      <c r="R78" s="2"/>
      <c r="S78" s="2"/>
      <c r="T78" s="2"/>
      <c r="U78" s="3"/>
      <c r="V78" s="3"/>
      <c r="W78" s="3"/>
      <c r="X78" s="3"/>
      <c r="Y78" s="3"/>
      <c r="Z78" s="3"/>
      <c r="AA78" s="3"/>
      <c r="AB78" s="3"/>
      <c r="AC78" s="3"/>
      <c r="AD78" s="3"/>
      <c r="AE78" s="3"/>
    </row>
    <row r="79" spans="1:33" ht="16.5" customHeight="1" x14ac:dyDescent="0.25">
      <c r="A79" s="3"/>
      <c r="B79" s="604" t="s">
        <v>88</v>
      </c>
      <c r="C79" s="604"/>
      <c r="D79" s="604"/>
      <c r="E79" s="604"/>
      <c r="F79" s="604"/>
      <c r="G79" s="604"/>
      <c r="H79" s="604"/>
      <c r="I79" s="605"/>
      <c r="J79" s="606" t="s">
        <v>98</v>
      </c>
      <c r="K79" s="607"/>
      <c r="L79" s="607"/>
      <c r="M79" s="608"/>
      <c r="N79" s="606" t="s">
        <v>97</v>
      </c>
      <c r="O79" s="607"/>
      <c r="P79" s="607"/>
      <c r="Q79" s="608"/>
      <c r="R79" s="618" t="s">
        <v>94</v>
      </c>
      <c r="S79" s="607"/>
      <c r="T79" s="607"/>
      <c r="U79" s="3"/>
      <c r="V79" s="621" t="s">
        <v>138</v>
      </c>
      <c r="W79" s="621"/>
      <c r="X79" s="621"/>
      <c r="Y79" s="621"/>
      <c r="Z79" s="621"/>
      <c r="AA79" s="621"/>
      <c r="AB79" s="621"/>
      <c r="AC79" s="621"/>
      <c r="AD79" s="621"/>
      <c r="AE79" s="621"/>
    </row>
    <row r="80" spans="1:33" s="13" customFormat="1" ht="15" customHeight="1" x14ac:dyDescent="0.25">
      <c r="A80" s="11"/>
      <c r="B80" s="604"/>
      <c r="C80" s="604"/>
      <c r="D80" s="604"/>
      <c r="E80" s="604"/>
      <c r="F80" s="604"/>
      <c r="G80" s="604"/>
      <c r="H80" s="604"/>
      <c r="I80" s="605"/>
      <c r="J80" s="606"/>
      <c r="K80" s="607"/>
      <c r="L80" s="607"/>
      <c r="M80" s="608"/>
      <c r="N80" s="606"/>
      <c r="O80" s="607"/>
      <c r="P80" s="607"/>
      <c r="Q80" s="608"/>
      <c r="R80" s="618"/>
      <c r="S80" s="607"/>
      <c r="T80" s="607"/>
      <c r="U80" s="11"/>
      <c r="V80" s="621"/>
      <c r="W80" s="621"/>
      <c r="X80" s="621"/>
      <c r="Y80" s="621"/>
      <c r="Z80" s="621"/>
      <c r="AA80" s="621"/>
      <c r="AB80" s="621"/>
      <c r="AC80" s="621"/>
      <c r="AD80" s="621"/>
      <c r="AE80" s="621"/>
    </row>
    <row r="81" spans="1:31" s="13" customFormat="1" ht="31.5" customHeight="1" x14ac:dyDescent="0.25">
      <c r="A81" s="11"/>
      <c r="B81" s="614">
        <f>+B12-1</f>
        <v>-1</v>
      </c>
      <c r="C81" s="616" t="s">
        <v>73</v>
      </c>
      <c r="D81" s="111" t="str">
        <f>+D12</f>
        <v>Not Used</v>
      </c>
      <c r="E81" s="111" t="str">
        <f t="shared" ref="E81:G81" si="41">+E12</f>
        <v>Not Used</v>
      </c>
      <c r="F81" s="111" t="str">
        <f t="shared" si="41"/>
        <v>Not Used</v>
      </c>
      <c r="G81" s="111" t="str">
        <f t="shared" si="41"/>
        <v>Not Used</v>
      </c>
      <c r="H81" s="617" t="s">
        <v>83</v>
      </c>
      <c r="I81" s="605" t="s">
        <v>84</v>
      </c>
      <c r="J81" s="615" t="s">
        <v>90</v>
      </c>
      <c r="K81" s="604" t="s">
        <v>93</v>
      </c>
      <c r="L81" s="604" t="s">
        <v>99</v>
      </c>
      <c r="M81" s="613" t="s">
        <v>100</v>
      </c>
      <c r="N81" s="615" t="s">
        <v>91</v>
      </c>
      <c r="O81" s="604" t="s">
        <v>92</v>
      </c>
      <c r="P81" s="604" t="s">
        <v>101</v>
      </c>
      <c r="Q81" s="613" t="s">
        <v>102</v>
      </c>
      <c r="R81" s="619" t="s">
        <v>89</v>
      </c>
      <c r="S81" s="604" t="s">
        <v>95</v>
      </c>
      <c r="T81" s="604" t="s">
        <v>96</v>
      </c>
      <c r="U81" s="11"/>
      <c r="V81" s="620" t="s">
        <v>83</v>
      </c>
      <c r="W81" s="195" t="e">
        <f>IF(D81="not used", NA(), D81)</f>
        <v>#N/A</v>
      </c>
      <c r="X81" s="195" t="e">
        <f>IF(E81="not used", NA(), E81)</f>
        <v>#N/A</v>
      </c>
      <c r="Y81" s="195" t="e">
        <f>IF(F81="not used", NA(), F81)</f>
        <v>#N/A</v>
      </c>
      <c r="Z81" s="195" t="e">
        <f>IF(G81="not used", NA(), G81)</f>
        <v>#N/A</v>
      </c>
      <c r="AA81" s="195" t="e">
        <f>+W81</f>
        <v>#N/A</v>
      </c>
      <c r="AB81" s="195" t="e">
        <f t="shared" ref="AB81" si="42">+X81</f>
        <v>#N/A</v>
      </c>
      <c r="AC81" s="195" t="e">
        <f t="shared" ref="AC81" si="43">+Y81</f>
        <v>#N/A</v>
      </c>
      <c r="AD81" s="195" t="e">
        <f t="shared" ref="AD81" si="44">+Z81</f>
        <v>#N/A</v>
      </c>
      <c r="AE81" s="620" t="s">
        <v>84</v>
      </c>
    </row>
    <row r="82" spans="1:31" s="13" customFormat="1" ht="12.75" customHeight="1" x14ac:dyDescent="0.25">
      <c r="A82" s="11"/>
      <c r="B82" s="614"/>
      <c r="C82" s="616"/>
      <c r="D82" s="85" t="s">
        <v>74</v>
      </c>
      <c r="E82" s="85" t="s">
        <v>75</v>
      </c>
      <c r="F82" s="85" t="s">
        <v>76</v>
      </c>
      <c r="G82" s="85" t="s">
        <v>77</v>
      </c>
      <c r="H82" s="617"/>
      <c r="I82" s="605"/>
      <c r="J82" s="615"/>
      <c r="K82" s="604"/>
      <c r="L82" s="604"/>
      <c r="M82" s="613"/>
      <c r="N82" s="615"/>
      <c r="O82" s="604"/>
      <c r="P82" s="604"/>
      <c r="Q82" s="613"/>
      <c r="R82" s="619"/>
      <c r="S82" s="604"/>
      <c r="T82" s="604"/>
      <c r="U82" s="11"/>
      <c r="V82" s="620"/>
      <c r="W82" s="151" t="s">
        <v>74</v>
      </c>
      <c r="X82" s="151" t="s">
        <v>75</v>
      </c>
      <c r="Y82" s="151" t="s">
        <v>76</v>
      </c>
      <c r="Z82" s="151" t="s">
        <v>77</v>
      </c>
      <c r="AA82" s="151" t="s">
        <v>122</v>
      </c>
      <c r="AB82" s="151" t="s">
        <v>122</v>
      </c>
      <c r="AC82" s="151" t="s">
        <v>122</v>
      </c>
      <c r="AD82" s="151" t="s">
        <v>122</v>
      </c>
      <c r="AE82" s="620"/>
    </row>
    <row r="83" spans="1:31" x14ac:dyDescent="0.25">
      <c r="A83" s="3"/>
      <c r="B83" s="147" t="e">
        <f>DATE(B81, 1, MOD(7-DATE(B81, 1, 1)+ 1,7)+1)</f>
        <v>#NUM!</v>
      </c>
      <c r="C83" s="94">
        <v>1</v>
      </c>
      <c r="D83" s="292"/>
      <c r="E83" s="292"/>
      <c r="F83" s="292"/>
      <c r="G83" s="292"/>
      <c r="H83" s="112" t="str">
        <f>IF(SUM(D83:G83)=0,"",SUM(D83:G83))</f>
        <v/>
      </c>
      <c r="I83" s="293"/>
      <c r="J83" s="124" t="e">
        <f>IF(H83="", NA(),SUM(H$83:H83))</f>
        <v>#N/A</v>
      </c>
      <c r="K83" s="116" t="e">
        <f>IF(H83="",NA(), AVERAGE(H$83:H83))</f>
        <v>#N/A</v>
      </c>
      <c r="L83" s="119" t="str">
        <f t="shared" ref="L83:L114" si="45">IF(H83="","",IF(J149=0,NA(), K83-K149))</f>
        <v/>
      </c>
      <c r="M83" s="125" t="str">
        <f>IF(L83="","",L83/K149)</f>
        <v/>
      </c>
      <c r="N83" s="126" t="e">
        <f>IF(H83="",NA(),SUM(I$83:I83))</f>
        <v>#N/A</v>
      </c>
      <c r="O83" s="118" t="e">
        <f>IF(H83="",NA(),AVERAGE(I$83:I83))</f>
        <v>#N/A</v>
      </c>
      <c r="P83" s="128" t="str">
        <f t="shared" ref="P83:P114" si="46">IF(H83="","",IF(N149=0,NA(), O83-O149))</f>
        <v/>
      </c>
      <c r="Q83" s="125" t="str">
        <f>IF(P83="","",+P83/O149)</f>
        <v/>
      </c>
      <c r="R83" s="122" t="e">
        <f>IF(H83="",NA(),IF(J149=0,NA(),AVERAGE(H150:H$200,H$83:H83)))</f>
        <v>#N/A</v>
      </c>
      <c r="S83" s="118" t="e">
        <f>IF(H83="",NA(),IF(N149=0,NA(),AVERAGE(I150:I$200,I$83:I83)))</f>
        <v>#N/A</v>
      </c>
      <c r="T83" s="128" t="e">
        <f t="shared" ref="T83" si="47">IF(R83="","",+S83/R83)</f>
        <v>#N/A</v>
      </c>
      <c r="U83" s="3"/>
      <c r="V83" s="150" t="e">
        <f t="shared" ref="V83:V114" si="48">IF(H83="",NA(),+H83)</f>
        <v>#N/A</v>
      </c>
      <c r="W83" s="150" t="e">
        <f t="shared" ref="W83:W114" si="49">IF(D83="",NA(),+D83)</f>
        <v>#N/A</v>
      </c>
      <c r="X83" s="150" t="e">
        <f t="shared" ref="X83:X114" si="50">IF(E83="",NA(),+E83)</f>
        <v>#N/A</v>
      </c>
      <c r="Y83" s="150" t="e">
        <f t="shared" ref="Y83:Y114" si="51">IF(F83="",NA(),+F83)</f>
        <v>#N/A</v>
      </c>
      <c r="Z83" s="150" t="e">
        <f t="shared" ref="Z83:Z114" si="52">IF(G83="",NA(),+G83)</f>
        <v>#N/A</v>
      </c>
      <c r="AA83" s="181" t="e">
        <f>IF(D83="",NA(),AVERAGE(D150:D$200,D$83:D83))</f>
        <v>#N/A</v>
      </c>
      <c r="AB83" s="181" t="e">
        <f>IF(E83="",NA(),AVERAGE(E150:E$200,E$83:E83))</f>
        <v>#N/A</v>
      </c>
      <c r="AC83" s="181" t="e">
        <f>IF(F83="",NA(),AVERAGE(F150:F$200,F$83:F83))</f>
        <v>#N/A</v>
      </c>
      <c r="AD83" s="181" t="e">
        <f>IF(G83="",NA(),AVERAGE(G150:G$200,G$83:G83))</f>
        <v>#N/A</v>
      </c>
      <c r="AE83" s="285" t="e">
        <f t="shared" ref="AE83:AE114" si="53">IF(I83="",NA(),I83)</f>
        <v>#N/A</v>
      </c>
    </row>
    <row r="84" spans="1:31" x14ac:dyDescent="0.25">
      <c r="A84" s="3"/>
      <c r="B84" s="147" t="e">
        <f>B83+7</f>
        <v>#NUM!</v>
      </c>
      <c r="C84" s="94">
        <v>2</v>
      </c>
      <c r="D84" s="292"/>
      <c r="E84" s="292"/>
      <c r="F84" s="292"/>
      <c r="G84" s="292"/>
      <c r="H84" s="112" t="str">
        <f t="shared" ref="H84:H135" si="54">IF(SUM(D84:G84)=0,"",SUM(D84:G84))</f>
        <v/>
      </c>
      <c r="I84" s="294"/>
      <c r="J84" s="124" t="e">
        <f>IF(H84="", NA(),SUM(H$83:H84))</f>
        <v>#N/A</v>
      </c>
      <c r="K84" s="116" t="e">
        <f>IF(H84="",NA(), AVERAGE(H$83:H84))</f>
        <v>#N/A</v>
      </c>
      <c r="L84" s="119" t="str">
        <f t="shared" si="45"/>
        <v/>
      </c>
      <c r="M84" s="125" t="str">
        <f t="shared" ref="M84:M135" si="55">IF(L84="","",L84/K150)</f>
        <v/>
      </c>
      <c r="N84" s="126" t="e">
        <f>IF(H84="",NA(),SUM(I$83:I84))</f>
        <v>#N/A</v>
      </c>
      <c r="O84" s="118" t="e">
        <f>IF(H84="",NA(),AVERAGE(I$83:I84))</f>
        <v>#N/A</v>
      </c>
      <c r="P84" s="128" t="str">
        <f t="shared" si="46"/>
        <v/>
      </c>
      <c r="Q84" s="125" t="str">
        <f t="shared" ref="Q84:Q135" si="56">IF(P84="","",+P84/O150)</f>
        <v/>
      </c>
      <c r="R84" s="122" t="e">
        <f>IF(H84="",NA(),IF(J150=0,NA(),AVERAGE(H151:H$200,H$83:H84)))</f>
        <v>#N/A</v>
      </c>
      <c r="S84" s="118" t="e">
        <f>IF(H84="",NA(),IF(N150=0,NA(),AVERAGE(I151:I$200,I$83:I84)))</f>
        <v>#N/A</v>
      </c>
      <c r="T84" s="128" t="e">
        <f t="shared" ref="T84:T134" si="57">IF(R84="","",+S84/R84)</f>
        <v>#N/A</v>
      </c>
      <c r="U84" s="3"/>
      <c r="V84" s="150" t="e">
        <f t="shared" si="48"/>
        <v>#N/A</v>
      </c>
      <c r="W84" s="150" t="e">
        <f t="shared" si="49"/>
        <v>#N/A</v>
      </c>
      <c r="X84" s="150" t="e">
        <f t="shared" si="50"/>
        <v>#N/A</v>
      </c>
      <c r="Y84" s="150" t="e">
        <f t="shared" si="51"/>
        <v>#N/A</v>
      </c>
      <c r="Z84" s="150" t="e">
        <f t="shared" si="52"/>
        <v>#N/A</v>
      </c>
      <c r="AA84" s="181" t="e">
        <f>IF(D84="",NA(),AVERAGE(D151:D$200,D$83:D84))</f>
        <v>#N/A</v>
      </c>
      <c r="AB84" s="181" t="e">
        <f>IF(E84="",NA(),AVERAGE(E151:E$200,E$83:E84))</f>
        <v>#N/A</v>
      </c>
      <c r="AC84" s="181" t="e">
        <f>IF(F84="",NA(),AVERAGE(F151:F$200,F$83:F84))</f>
        <v>#N/A</v>
      </c>
      <c r="AD84" s="181" t="e">
        <f>IF(G84="",NA(),AVERAGE(G151:G$200,G$83:G84))</f>
        <v>#N/A</v>
      </c>
      <c r="AE84" s="285" t="e">
        <f t="shared" si="53"/>
        <v>#N/A</v>
      </c>
    </row>
    <row r="85" spans="1:31" x14ac:dyDescent="0.25">
      <c r="A85" s="3"/>
      <c r="B85" s="147" t="e">
        <f t="shared" ref="B85:B134" si="58">B84+7</f>
        <v>#NUM!</v>
      </c>
      <c r="C85" s="94">
        <v>3</v>
      </c>
      <c r="D85" s="292"/>
      <c r="E85" s="292"/>
      <c r="F85" s="292"/>
      <c r="G85" s="292"/>
      <c r="H85" s="112" t="str">
        <f t="shared" si="54"/>
        <v/>
      </c>
      <c r="I85" s="294"/>
      <c r="J85" s="124" t="e">
        <f>IF(H85="", NA(),SUM(H$83:H85))</f>
        <v>#N/A</v>
      </c>
      <c r="K85" s="116" t="e">
        <f>IF(H85="",NA(), AVERAGE(H$83:H85))</f>
        <v>#N/A</v>
      </c>
      <c r="L85" s="119" t="str">
        <f t="shared" si="45"/>
        <v/>
      </c>
      <c r="M85" s="125" t="str">
        <f t="shared" si="55"/>
        <v/>
      </c>
      <c r="N85" s="126" t="e">
        <f>IF(H85="",NA(),SUM(I$83:I85))</f>
        <v>#N/A</v>
      </c>
      <c r="O85" s="118" t="e">
        <f>IF(H85="",NA(),AVERAGE(I$83:I85))</f>
        <v>#N/A</v>
      </c>
      <c r="P85" s="128" t="str">
        <f t="shared" si="46"/>
        <v/>
      </c>
      <c r="Q85" s="125" t="str">
        <f t="shared" si="56"/>
        <v/>
      </c>
      <c r="R85" s="122" t="e">
        <f>IF(H85="",NA(),IF(J151=0,NA(),AVERAGE(H152:H$200,H$83:H85)))</f>
        <v>#N/A</v>
      </c>
      <c r="S85" s="118" t="e">
        <f>IF(H85="",NA(),IF(N151=0,NA(),AVERAGE(I152:I$200,I$83:I85)))</f>
        <v>#N/A</v>
      </c>
      <c r="T85" s="128" t="e">
        <f t="shared" si="57"/>
        <v>#N/A</v>
      </c>
      <c r="U85" s="3"/>
      <c r="V85" s="150" t="e">
        <f t="shared" si="48"/>
        <v>#N/A</v>
      </c>
      <c r="W85" s="150" t="e">
        <f t="shared" si="49"/>
        <v>#N/A</v>
      </c>
      <c r="X85" s="150" t="e">
        <f t="shared" si="50"/>
        <v>#N/A</v>
      </c>
      <c r="Y85" s="150" t="e">
        <f t="shared" si="51"/>
        <v>#N/A</v>
      </c>
      <c r="Z85" s="150" t="e">
        <f t="shared" si="52"/>
        <v>#N/A</v>
      </c>
      <c r="AA85" s="181" t="e">
        <f>IF(D85="",NA(),AVERAGE(D152:D$200,D$83:D85))</f>
        <v>#N/A</v>
      </c>
      <c r="AB85" s="181" t="e">
        <f>IF(E85="",NA(),AVERAGE(E152:E$200,E$83:E85))</f>
        <v>#N/A</v>
      </c>
      <c r="AC85" s="181" t="e">
        <f>IF(F85="",NA(),AVERAGE(F152:F$200,F$83:F85))</f>
        <v>#N/A</v>
      </c>
      <c r="AD85" s="181" t="e">
        <f>IF(G85="",NA(),AVERAGE(G152:G$200,G$83:G85))</f>
        <v>#N/A</v>
      </c>
      <c r="AE85" s="285" t="e">
        <f t="shared" si="53"/>
        <v>#N/A</v>
      </c>
    </row>
    <row r="86" spans="1:31" x14ac:dyDescent="0.25">
      <c r="A86" s="3"/>
      <c r="B86" s="147" t="e">
        <f t="shared" si="58"/>
        <v>#NUM!</v>
      </c>
      <c r="C86" s="94">
        <v>4</v>
      </c>
      <c r="D86" s="292"/>
      <c r="E86" s="292"/>
      <c r="F86" s="292"/>
      <c r="G86" s="292"/>
      <c r="H86" s="112" t="str">
        <f t="shared" si="54"/>
        <v/>
      </c>
      <c r="I86" s="294"/>
      <c r="J86" s="124" t="e">
        <f>IF(H86="", NA(),SUM(H$83:H86))</f>
        <v>#N/A</v>
      </c>
      <c r="K86" s="116" t="e">
        <f>IF(H86="",NA(), AVERAGE(H$83:H86))</f>
        <v>#N/A</v>
      </c>
      <c r="L86" s="119" t="str">
        <f t="shared" si="45"/>
        <v/>
      </c>
      <c r="M86" s="125" t="str">
        <f t="shared" si="55"/>
        <v/>
      </c>
      <c r="N86" s="126" t="e">
        <f>IF(H86="",NA(),SUM(I$83:I86))</f>
        <v>#N/A</v>
      </c>
      <c r="O86" s="118" t="e">
        <f>IF(H86="",NA(),AVERAGE(I$83:I86))</f>
        <v>#N/A</v>
      </c>
      <c r="P86" s="128" t="str">
        <f t="shared" si="46"/>
        <v/>
      </c>
      <c r="Q86" s="125" t="str">
        <f t="shared" si="56"/>
        <v/>
      </c>
      <c r="R86" s="122" t="e">
        <f>IF(H86="",NA(),IF(J152=0,NA(),AVERAGE(H153:H$200,H$83:H86)))</f>
        <v>#N/A</v>
      </c>
      <c r="S86" s="118" t="e">
        <f>IF(H86="",NA(),IF(N152=0,NA(),AVERAGE(I153:I$200,I$83:I86)))</f>
        <v>#N/A</v>
      </c>
      <c r="T86" s="128" t="e">
        <f t="shared" si="57"/>
        <v>#N/A</v>
      </c>
      <c r="U86" s="3"/>
      <c r="V86" s="150" t="e">
        <f t="shared" si="48"/>
        <v>#N/A</v>
      </c>
      <c r="W86" s="150" t="e">
        <f t="shared" si="49"/>
        <v>#N/A</v>
      </c>
      <c r="X86" s="150" t="e">
        <f t="shared" si="50"/>
        <v>#N/A</v>
      </c>
      <c r="Y86" s="150" t="e">
        <f t="shared" si="51"/>
        <v>#N/A</v>
      </c>
      <c r="Z86" s="150" t="e">
        <f t="shared" si="52"/>
        <v>#N/A</v>
      </c>
      <c r="AA86" s="181" t="e">
        <f>IF(D86="",NA(),AVERAGE(D153:D$200,D$83:D86))</f>
        <v>#N/A</v>
      </c>
      <c r="AB86" s="181" t="e">
        <f>IF(E86="",NA(),AVERAGE(E153:E$200,E$83:E86))</f>
        <v>#N/A</v>
      </c>
      <c r="AC86" s="181" t="e">
        <f>IF(F86="",NA(),AVERAGE(F153:F$200,F$83:F86))</f>
        <v>#N/A</v>
      </c>
      <c r="AD86" s="181" t="e">
        <f>IF(G86="",NA(),AVERAGE(G153:G$200,G$83:G86))</f>
        <v>#N/A</v>
      </c>
      <c r="AE86" s="285" t="e">
        <f t="shared" si="53"/>
        <v>#N/A</v>
      </c>
    </row>
    <row r="87" spans="1:31" x14ac:dyDescent="0.25">
      <c r="A87" s="3"/>
      <c r="B87" s="147" t="e">
        <f t="shared" si="58"/>
        <v>#NUM!</v>
      </c>
      <c r="C87" s="94">
        <v>5</v>
      </c>
      <c r="D87" s="292"/>
      <c r="E87" s="292"/>
      <c r="F87" s="292"/>
      <c r="G87" s="292"/>
      <c r="H87" s="112" t="str">
        <f t="shared" si="54"/>
        <v/>
      </c>
      <c r="I87" s="294"/>
      <c r="J87" s="124" t="e">
        <f>IF(H87="", NA(),SUM(H$83:H87))</f>
        <v>#N/A</v>
      </c>
      <c r="K87" s="116" t="e">
        <f>IF(H87="",NA(), AVERAGE(H$83:H87))</f>
        <v>#N/A</v>
      </c>
      <c r="L87" s="119" t="str">
        <f t="shared" si="45"/>
        <v/>
      </c>
      <c r="M87" s="125" t="str">
        <f t="shared" si="55"/>
        <v/>
      </c>
      <c r="N87" s="126" t="e">
        <f>IF(H87="",NA(),SUM(I$83:I87))</f>
        <v>#N/A</v>
      </c>
      <c r="O87" s="118" t="e">
        <f>IF(H87="",NA(),AVERAGE(I$83:I87))</f>
        <v>#N/A</v>
      </c>
      <c r="P87" s="128" t="str">
        <f t="shared" si="46"/>
        <v/>
      </c>
      <c r="Q87" s="125" t="str">
        <f t="shared" si="56"/>
        <v/>
      </c>
      <c r="R87" s="122" t="e">
        <f>IF(H87="",NA(),IF(J153=0,NA(),AVERAGE(H154:H$200,H$83:H87)))</f>
        <v>#N/A</v>
      </c>
      <c r="S87" s="118" t="e">
        <f>IF(H87="",NA(),IF(N153=0,NA(),AVERAGE(I154:I$200,I$83:I87)))</f>
        <v>#N/A</v>
      </c>
      <c r="T87" s="128" t="e">
        <f t="shared" si="57"/>
        <v>#N/A</v>
      </c>
      <c r="U87" s="3"/>
      <c r="V87" s="150" t="e">
        <f t="shared" si="48"/>
        <v>#N/A</v>
      </c>
      <c r="W87" s="150" t="e">
        <f t="shared" si="49"/>
        <v>#N/A</v>
      </c>
      <c r="X87" s="150" t="e">
        <f t="shared" si="50"/>
        <v>#N/A</v>
      </c>
      <c r="Y87" s="150" t="e">
        <f t="shared" si="51"/>
        <v>#N/A</v>
      </c>
      <c r="Z87" s="150" t="e">
        <f t="shared" si="52"/>
        <v>#N/A</v>
      </c>
      <c r="AA87" s="181" t="e">
        <f>IF(D87="",NA(),AVERAGE(D154:D$200,D$83:D87))</f>
        <v>#N/A</v>
      </c>
      <c r="AB87" s="181" t="e">
        <f>IF(E87="",NA(),AVERAGE(E154:E$200,E$83:E87))</f>
        <v>#N/A</v>
      </c>
      <c r="AC87" s="181" t="e">
        <f>IF(F87="",NA(),AVERAGE(F154:F$200,F$83:F87))</f>
        <v>#N/A</v>
      </c>
      <c r="AD87" s="181" t="e">
        <f>IF(G87="",NA(),AVERAGE(G154:G$200,G$83:G87))</f>
        <v>#N/A</v>
      </c>
      <c r="AE87" s="285" t="e">
        <f t="shared" si="53"/>
        <v>#N/A</v>
      </c>
    </row>
    <row r="88" spans="1:31" x14ac:dyDescent="0.25">
      <c r="A88" s="3"/>
      <c r="B88" s="147" t="e">
        <f t="shared" si="58"/>
        <v>#NUM!</v>
      </c>
      <c r="C88" s="94">
        <v>6</v>
      </c>
      <c r="D88" s="292"/>
      <c r="E88" s="292"/>
      <c r="F88" s="292"/>
      <c r="G88" s="292"/>
      <c r="H88" s="112" t="str">
        <f t="shared" si="54"/>
        <v/>
      </c>
      <c r="I88" s="294"/>
      <c r="J88" s="124" t="e">
        <f>IF(H88="", NA(),SUM(H$83:H88))</f>
        <v>#N/A</v>
      </c>
      <c r="K88" s="116" t="e">
        <f>IF(H88="",NA(), AVERAGE(H$83:H88))</f>
        <v>#N/A</v>
      </c>
      <c r="L88" s="119" t="str">
        <f t="shared" si="45"/>
        <v/>
      </c>
      <c r="M88" s="125" t="str">
        <f t="shared" si="55"/>
        <v/>
      </c>
      <c r="N88" s="126" t="e">
        <f>IF(H88="",NA(),SUM(I$83:I88))</f>
        <v>#N/A</v>
      </c>
      <c r="O88" s="118" t="e">
        <f>IF(H88="",NA(),AVERAGE(I$83:I88))</f>
        <v>#N/A</v>
      </c>
      <c r="P88" s="128" t="str">
        <f t="shared" si="46"/>
        <v/>
      </c>
      <c r="Q88" s="125" t="str">
        <f t="shared" si="56"/>
        <v/>
      </c>
      <c r="R88" s="122" t="e">
        <f>IF(H88="",NA(),IF(J154=0,NA(),AVERAGE(H155:H$200,H$83:H88)))</f>
        <v>#N/A</v>
      </c>
      <c r="S88" s="118" t="e">
        <f>IF(H88="",NA(),IF(N154=0,NA(),AVERAGE(I155:I$200,I$83:I88)))</f>
        <v>#N/A</v>
      </c>
      <c r="T88" s="128" t="e">
        <f t="shared" si="57"/>
        <v>#N/A</v>
      </c>
      <c r="U88" s="3"/>
      <c r="V88" s="150" t="e">
        <f t="shared" si="48"/>
        <v>#N/A</v>
      </c>
      <c r="W88" s="150" t="e">
        <f t="shared" si="49"/>
        <v>#N/A</v>
      </c>
      <c r="X88" s="150" t="e">
        <f t="shared" si="50"/>
        <v>#N/A</v>
      </c>
      <c r="Y88" s="150" t="e">
        <f t="shared" si="51"/>
        <v>#N/A</v>
      </c>
      <c r="Z88" s="150" t="e">
        <f t="shared" si="52"/>
        <v>#N/A</v>
      </c>
      <c r="AA88" s="181" t="e">
        <f>IF(D88="",NA(),AVERAGE(D155:D$200,D$83:D88))</f>
        <v>#N/A</v>
      </c>
      <c r="AB88" s="181" t="e">
        <f>IF(E88="",NA(),AVERAGE(E155:E$200,E$83:E88))</f>
        <v>#N/A</v>
      </c>
      <c r="AC88" s="181" t="e">
        <f>IF(F88="",NA(),AVERAGE(F155:F$200,F$83:F88))</f>
        <v>#N/A</v>
      </c>
      <c r="AD88" s="181" t="e">
        <f>IF(G88="",NA(),AVERAGE(G155:G$200,G$83:G88))</f>
        <v>#N/A</v>
      </c>
      <c r="AE88" s="285" t="e">
        <f t="shared" si="53"/>
        <v>#N/A</v>
      </c>
    </row>
    <row r="89" spans="1:31" ht="15" customHeight="1" x14ac:dyDescent="0.25">
      <c r="A89" s="3"/>
      <c r="B89" s="147" t="e">
        <f t="shared" si="58"/>
        <v>#NUM!</v>
      </c>
      <c r="C89" s="94">
        <v>7</v>
      </c>
      <c r="D89" s="292"/>
      <c r="E89" s="292"/>
      <c r="F89" s="292"/>
      <c r="G89" s="292"/>
      <c r="H89" s="112" t="str">
        <f t="shared" si="54"/>
        <v/>
      </c>
      <c r="I89" s="294"/>
      <c r="J89" s="124" t="e">
        <f>IF(H89="", NA(),SUM(H$83:H89))</f>
        <v>#N/A</v>
      </c>
      <c r="K89" s="116" t="e">
        <f>IF(H89="",NA(), AVERAGE(H$83:H89))</f>
        <v>#N/A</v>
      </c>
      <c r="L89" s="119" t="str">
        <f t="shared" si="45"/>
        <v/>
      </c>
      <c r="M89" s="125" t="str">
        <f t="shared" si="55"/>
        <v/>
      </c>
      <c r="N89" s="126" t="e">
        <f>IF(H89="",NA(),SUM(I$83:I89))</f>
        <v>#N/A</v>
      </c>
      <c r="O89" s="118" t="e">
        <f>IF(H89="",NA(),AVERAGE(I$83:I89))</f>
        <v>#N/A</v>
      </c>
      <c r="P89" s="128" t="str">
        <f t="shared" si="46"/>
        <v/>
      </c>
      <c r="Q89" s="125" t="str">
        <f t="shared" si="56"/>
        <v/>
      </c>
      <c r="R89" s="122" t="e">
        <f>IF(H89="",NA(),IF(J155=0,NA(),AVERAGE(H156:H$200,H$83:H89)))</f>
        <v>#N/A</v>
      </c>
      <c r="S89" s="118" t="e">
        <f>IF(H89="",NA(),IF(N155=0,NA(),AVERAGE(I156:I$200,I$83:I89)))</f>
        <v>#N/A</v>
      </c>
      <c r="T89" s="128" t="e">
        <f t="shared" si="57"/>
        <v>#N/A</v>
      </c>
      <c r="U89" s="3"/>
      <c r="V89" s="150" t="e">
        <f t="shared" si="48"/>
        <v>#N/A</v>
      </c>
      <c r="W89" s="150" t="e">
        <f t="shared" si="49"/>
        <v>#N/A</v>
      </c>
      <c r="X89" s="150" t="e">
        <f t="shared" si="50"/>
        <v>#N/A</v>
      </c>
      <c r="Y89" s="150" t="e">
        <f t="shared" si="51"/>
        <v>#N/A</v>
      </c>
      <c r="Z89" s="150" t="e">
        <f t="shared" si="52"/>
        <v>#N/A</v>
      </c>
      <c r="AA89" s="181" t="e">
        <f>IF(D89="",NA(),AVERAGE(D156:D$200,D$83:D89))</f>
        <v>#N/A</v>
      </c>
      <c r="AB89" s="181" t="e">
        <f>IF(E89="",NA(),AVERAGE(E156:E$200,E$83:E89))</f>
        <v>#N/A</v>
      </c>
      <c r="AC89" s="181" t="e">
        <f>IF(F89="",NA(),AVERAGE(F156:F$200,F$83:F89))</f>
        <v>#N/A</v>
      </c>
      <c r="AD89" s="181" t="e">
        <f>IF(G89="",NA(),AVERAGE(G156:G$200,G$83:G89))</f>
        <v>#N/A</v>
      </c>
      <c r="AE89" s="285" t="e">
        <f t="shared" si="53"/>
        <v>#N/A</v>
      </c>
    </row>
    <row r="90" spans="1:31" ht="15" customHeight="1" x14ac:dyDescent="0.25">
      <c r="A90" s="3"/>
      <c r="B90" s="147" t="e">
        <f t="shared" si="58"/>
        <v>#NUM!</v>
      </c>
      <c r="C90" s="94">
        <v>8</v>
      </c>
      <c r="D90" s="292"/>
      <c r="E90" s="292"/>
      <c r="F90" s="292"/>
      <c r="G90" s="292"/>
      <c r="H90" s="112" t="str">
        <f t="shared" si="54"/>
        <v/>
      </c>
      <c r="I90" s="294"/>
      <c r="J90" s="124" t="e">
        <f>IF(H90="", NA(),SUM(H$83:H90))</f>
        <v>#N/A</v>
      </c>
      <c r="K90" s="116" t="e">
        <f>IF(H90="",NA(), AVERAGE(H$83:H90))</f>
        <v>#N/A</v>
      </c>
      <c r="L90" s="119" t="str">
        <f t="shared" si="45"/>
        <v/>
      </c>
      <c r="M90" s="125" t="str">
        <f t="shared" si="55"/>
        <v/>
      </c>
      <c r="N90" s="126" t="e">
        <f>IF(H90="",NA(),SUM(I$83:I90))</f>
        <v>#N/A</v>
      </c>
      <c r="O90" s="118" t="e">
        <f>IF(H90="",NA(),AVERAGE(I$83:I90))</f>
        <v>#N/A</v>
      </c>
      <c r="P90" s="128" t="str">
        <f t="shared" si="46"/>
        <v/>
      </c>
      <c r="Q90" s="125" t="str">
        <f t="shared" si="56"/>
        <v/>
      </c>
      <c r="R90" s="122" t="e">
        <f>IF(H90="",NA(),IF(J156=0,NA(),AVERAGE(H157:H$200,H$83:H90)))</f>
        <v>#N/A</v>
      </c>
      <c r="S90" s="118" t="e">
        <f>IF(H90="",NA(),IF(N156=0,NA(),AVERAGE(I157:I$200,I$83:I90)))</f>
        <v>#N/A</v>
      </c>
      <c r="T90" s="128" t="e">
        <f t="shared" si="57"/>
        <v>#N/A</v>
      </c>
      <c r="U90" s="3"/>
      <c r="V90" s="150" t="e">
        <f t="shared" si="48"/>
        <v>#N/A</v>
      </c>
      <c r="W90" s="150" t="e">
        <f t="shared" si="49"/>
        <v>#N/A</v>
      </c>
      <c r="X90" s="150" t="e">
        <f t="shared" si="50"/>
        <v>#N/A</v>
      </c>
      <c r="Y90" s="150" t="e">
        <f t="shared" si="51"/>
        <v>#N/A</v>
      </c>
      <c r="Z90" s="150" t="e">
        <f t="shared" si="52"/>
        <v>#N/A</v>
      </c>
      <c r="AA90" s="181" t="e">
        <f>IF(D90="",NA(),AVERAGE(D157:D$200,D$83:D90))</f>
        <v>#N/A</v>
      </c>
      <c r="AB90" s="181" t="e">
        <f>IF(E90="",NA(),AVERAGE(E157:E$200,E$83:E90))</f>
        <v>#N/A</v>
      </c>
      <c r="AC90" s="181" t="e">
        <f>IF(F90="",NA(),AVERAGE(F157:F$200,F$83:F90))</f>
        <v>#N/A</v>
      </c>
      <c r="AD90" s="181" t="e">
        <f>IF(G90="",NA(),AVERAGE(G157:G$200,G$83:G90))</f>
        <v>#N/A</v>
      </c>
      <c r="AE90" s="285" t="e">
        <f t="shared" si="53"/>
        <v>#N/A</v>
      </c>
    </row>
    <row r="91" spans="1:31" ht="15" customHeight="1" x14ac:dyDescent="0.25">
      <c r="A91" s="3"/>
      <c r="B91" s="147" t="e">
        <f t="shared" si="58"/>
        <v>#NUM!</v>
      </c>
      <c r="C91" s="94">
        <v>9</v>
      </c>
      <c r="D91" s="292"/>
      <c r="E91" s="292"/>
      <c r="F91" s="292"/>
      <c r="G91" s="292"/>
      <c r="H91" s="112" t="str">
        <f t="shared" si="54"/>
        <v/>
      </c>
      <c r="I91" s="294"/>
      <c r="J91" s="124" t="e">
        <f>IF(H91="", NA(),SUM(H$83:H91))</f>
        <v>#N/A</v>
      </c>
      <c r="K91" s="116" t="e">
        <f>IF(H91="",NA(), AVERAGE(H$83:H91))</f>
        <v>#N/A</v>
      </c>
      <c r="L91" s="119" t="str">
        <f t="shared" si="45"/>
        <v/>
      </c>
      <c r="M91" s="125" t="str">
        <f t="shared" si="55"/>
        <v/>
      </c>
      <c r="N91" s="126" t="e">
        <f>IF(H91="",NA(),SUM(I$83:I91))</f>
        <v>#N/A</v>
      </c>
      <c r="O91" s="118" t="e">
        <f>IF(H91="",NA(),AVERAGE(I$83:I91))</f>
        <v>#N/A</v>
      </c>
      <c r="P91" s="128" t="str">
        <f t="shared" si="46"/>
        <v/>
      </c>
      <c r="Q91" s="125" t="str">
        <f t="shared" si="56"/>
        <v/>
      </c>
      <c r="R91" s="122" t="e">
        <f>IF(H91="",NA(),IF(J157=0,NA(),AVERAGE(H158:H$200,H$83:H91)))</f>
        <v>#N/A</v>
      </c>
      <c r="S91" s="118" t="e">
        <f>IF(H91="",NA(),IF(N157=0,NA(),AVERAGE(I158:I$200,I$83:I91)))</f>
        <v>#N/A</v>
      </c>
      <c r="T91" s="128" t="e">
        <f t="shared" si="57"/>
        <v>#N/A</v>
      </c>
      <c r="U91" s="3"/>
      <c r="V91" s="150" t="e">
        <f t="shared" si="48"/>
        <v>#N/A</v>
      </c>
      <c r="W91" s="150" t="e">
        <f t="shared" si="49"/>
        <v>#N/A</v>
      </c>
      <c r="X91" s="150" t="e">
        <f t="shared" si="50"/>
        <v>#N/A</v>
      </c>
      <c r="Y91" s="150" t="e">
        <f t="shared" si="51"/>
        <v>#N/A</v>
      </c>
      <c r="Z91" s="150" t="e">
        <f t="shared" si="52"/>
        <v>#N/A</v>
      </c>
      <c r="AA91" s="181" t="e">
        <f>IF(D91="",NA(),AVERAGE(D158:D$200,D$83:D91))</f>
        <v>#N/A</v>
      </c>
      <c r="AB91" s="181" t="e">
        <f>IF(E91="",NA(),AVERAGE(E158:E$200,E$83:E91))</f>
        <v>#N/A</v>
      </c>
      <c r="AC91" s="181" t="e">
        <f>IF(F91="",NA(),AVERAGE(F158:F$200,F$83:F91))</f>
        <v>#N/A</v>
      </c>
      <c r="AD91" s="181" t="e">
        <f>IF(G91="",NA(),AVERAGE(G158:G$200,G$83:G91))</f>
        <v>#N/A</v>
      </c>
      <c r="AE91" s="285" t="e">
        <f t="shared" si="53"/>
        <v>#N/A</v>
      </c>
    </row>
    <row r="92" spans="1:31" ht="15" customHeight="1" x14ac:dyDescent="0.25">
      <c r="A92" s="3"/>
      <c r="B92" s="147" t="e">
        <f t="shared" si="58"/>
        <v>#NUM!</v>
      </c>
      <c r="C92" s="94">
        <v>10</v>
      </c>
      <c r="D92" s="292"/>
      <c r="E92" s="292"/>
      <c r="F92" s="292"/>
      <c r="G92" s="292"/>
      <c r="H92" s="112" t="str">
        <f t="shared" si="54"/>
        <v/>
      </c>
      <c r="I92" s="294"/>
      <c r="J92" s="124" t="e">
        <f>IF(H92="", NA(),SUM(H$83:H92))</f>
        <v>#N/A</v>
      </c>
      <c r="K92" s="116" t="e">
        <f>IF(H92="",NA(), AVERAGE(H$83:H92))</f>
        <v>#N/A</v>
      </c>
      <c r="L92" s="119" t="str">
        <f t="shared" si="45"/>
        <v/>
      </c>
      <c r="M92" s="125" t="str">
        <f t="shared" si="55"/>
        <v/>
      </c>
      <c r="N92" s="126" t="e">
        <f>IF(H92="",NA(),SUM(I$83:I92))</f>
        <v>#N/A</v>
      </c>
      <c r="O92" s="118" t="e">
        <f>IF(H92="",NA(),AVERAGE(I$83:I92))</f>
        <v>#N/A</v>
      </c>
      <c r="P92" s="128" t="str">
        <f t="shared" si="46"/>
        <v/>
      </c>
      <c r="Q92" s="125" t="str">
        <f t="shared" si="56"/>
        <v/>
      </c>
      <c r="R92" s="122" t="e">
        <f>IF(H92="",NA(),IF(J158=0,NA(),AVERAGE(H159:H$200,H$83:H92)))</f>
        <v>#N/A</v>
      </c>
      <c r="S92" s="118" t="e">
        <f>IF(H92="",NA(),IF(N158=0,NA(),AVERAGE(I159:I$200,I$83:I92)))</f>
        <v>#N/A</v>
      </c>
      <c r="T92" s="128" t="e">
        <f t="shared" si="57"/>
        <v>#N/A</v>
      </c>
      <c r="U92" s="3"/>
      <c r="V92" s="150" t="e">
        <f t="shared" si="48"/>
        <v>#N/A</v>
      </c>
      <c r="W92" s="150" t="e">
        <f t="shared" si="49"/>
        <v>#N/A</v>
      </c>
      <c r="X92" s="150" t="e">
        <f t="shared" si="50"/>
        <v>#N/A</v>
      </c>
      <c r="Y92" s="150" t="e">
        <f t="shared" si="51"/>
        <v>#N/A</v>
      </c>
      <c r="Z92" s="150" t="e">
        <f t="shared" si="52"/>
        <v>#N/A</v>
      </c>
      <c r="AA92" s="181" t="e">
        <f>IF(D92="",NA(),AVERAGE(D159:D$200,D$83:D92))</f>
        <v>#N/A</v>
      </c>
      <c r="AB92" s="181" t="e">
        <f>IF(E92="",NA(),AVERAGE(E159:E$200,E$83:E92))</f>
        <v>#N/A</v>
      </c>
      <c r="AC92" s="181" t="e">
        <f>IF(F92="",NA(),AVERAGE(F159:F$200,F$83:F92))</f>
        <v>#N/A</v>
      </c>
      <c r="AD92" s="181" t="e">
        <f>IF(G92="",NA(),AVERAGE(G159:G$200,G$83:G92))</f>
        <v>#N/A</v>
      </c>
      <c r="AE92" s="285" t="e">
        <f t="shared" si="53"/>
        <v>#N/A</v>
      </c>
    </row>
    <row r="93" spans="1:31" ht="15" customHeight="1" x14ac:dyDescent="0.25">
      <c r="A93" s="3"/>
      <c r="B93" s="147" t="e">
        <f t="shared" si="58"/>
        <v>#NUM!</v>
      </c>
      <c r="C93" s="94">
        <v>11</v>
      </c>
      <c r="D93" s="292"/>
      <c r="E93" s="292"/>
      <c r="F93" s="292"/>
      <c r="G93" s="292"/>
      <c r="H93" s="112" t="str">
        <f t="shared" si="54"/>
        <v/>
      </c>
      <c r="I93" s="294"/>
      <c r="J93" s="124" t="e">
        <f>IF(H93="", NA(),SUM(H$83:H93))</f>
        <v>#N/A</v>
      </c>
      <c r="K93" s="116" t="e">
        <f>IF(H93="",NA(), AVERAGE(H$83:H93))</f>
        <v>#N/A</v>
      </c>
      <c r="L93" s="119" t="str">
        <f t="shared" si="45"/>
        <v/>
      </c>
      <c r="M93" s="125" t="str">
        <f t="shared" si="55"/>
        <v/>
      </c>
      <c r="N93" s="126" t="e">
        <f>IF(H93="",NA(),SUM(I$83:I93))</f>
        <v>#N/A</v>
      </c>
      <c r="O93" s="118" t="e">
        <f>IF(H93="",NA(),AVERAGE(I$83:I93))</f>
        <v>#N/A</v>
      </c>
      <c r="P93" s="128" t="str">
        <f t="shared" si="46"/>
        <v/>
      </c>
      <c r="Q93" s="125" t="str">
        <f t="shared" si="56"/>
        <v/>
      </c>
      <c r="R93" s="122" t="e">
        <f>IF(H93="",NA(),IF(J159=0,NA(),AVERAGE(H160:H$200,H$83:H93)))</f>
        <v>#N/A</v>
      </c>
      <c r="S93" s="118" t="e">
        <f>IF(H93="",NA(),IF(N159=0,NA(),AVERAGE(I160:I$200,I$83:I93)))</f>
        <v>#N/A</v>
      </c>
      <c r="T93" s="128" t="e">
        <f t="shared" si="57"/>
        <v>#N/A</v>
      </c>
      <c r="U93" s="3"/>
      <c r="V93" s="150" t="e">
        <f t="shared" si="48"/>
        <v>#N/A</v>
      </c>
      <c r="W93" s="150" t="e">
        <f t="shared" si="49"/>
        <v>#N/A</v>
      </c>
      <c r="X93" s="150" t="e">
        <f t="shared" si="50"/>
        <v>#N/A</v>
      </c>
      <c r="Y93" s="150" t="e">
        <f t="shared" si="51"/>
        <v>#N/A</v>
      </c>
      <c r="Z93" s="150" t="e">
        <f t="shared" si="52"/>
        <v>#N/A</v>
      </c>
      <c r="AA93" s="181" t="e">
        <f>IF(D93="",NA(),AVERAGE(D160:D$200,D$83:D93))</f>
        <v>#N/A</v>
      </c>
      <c r="AB93" s="181" t="e">
        <f>IF(E93="",NA(),AVERAGE(E160:E$200,E$83:E93))</f>
        <v>#N/A</v>
      </c>
      <c r="AC93" s="181" t="e">
        <f>IF(F93="",NA(),AVERAGE(F160:F$200,F$83:F93))</f>
        <v>#N/A</v>
      </c>
      <c r="AD93" s="181" t="e">
        <f>IF(G93="",NA(),AVERAGE(G160:G$200,G$83:G93))</f>
        <v>#N/A</v>
      </c>
      <c r="AE93" s="285" t="e">
        <f t="shared" si="53"/>
        <v>#N/A</v>
      </c>
    </row>
    <row r="94" spans="1:31" ht="15" customHeight="1" x14ac:dyDescent="0.25">
      <c r="A94" s="3"/>
      <c r="B94" s="147" t="e">
        <f t="shared" si="58"/>
        <v>#NUM!</v>
      </c>
      <c r="C94" s="94">
        <v>12</v>
      </c>
      <c r="D94" s="292"/>
      <c r="E94" s="292"/>
      <c r="F94" s="292"/>
      <c r="G94" s="292"/>
      <c r="H94" s="112" t="str">
        <f t="shared" si="54"/>
        <v/>
      </c>
      <c r="I94" s="294"/>
      <c r="J94" s="124" t="e">
        <f>IF(H94="", NA(),SUM(H$83:H94))</f>
        <v>#N/A</v>
      </c>
      <c r="K94" s="116" t="e">
        <f>IF(H94="",NA(), AVERAGE(H$83:H94))</f>
        <v>#N/A</v>
      </c>
      <c r="L94" s="119" t="str">
        <f t="shared" si="45"/>
        <v/>
      </c>
      <c r="M94" s="125" t="str">
        <f t="shared" si="55"/>
        <v/>
      </c>
      <c r="N94" s="126" t="e">
        <f>IF(H94="",NA(),SUM(I$83:I94))</f>
        <v>#N/A</v>
      </c>
      <c r="O94" s="118" t="e">
        <f>IF(H94="",NA(),AVERAGE(I$83:I94))</f>
        <v>#N/A</v>
      </c>
      <c r="P94" s="128" t="str">
        <f t="shared" si="46"/>
        <v/>
      </c>
      <c r="Q94" s="125" t="str">
        <f t="shared" si="56"/>
        <v/>
      </c>
      <c r="R94" s="122" t="e">
        <f>IF(H94="",NA(),IF(J160=0,NA(),AVERAGE(H161:H$200,H$83:H94)))</f>
        <v>#N/A</v>
      </c>
      <c r="S94" s="118" t="e">
        <f>IF(H94="",NA(),IF(N160=0,NA(),AVERAGE(I161:I$200,I$83:I94)))</f>
        <v>#N/A</v>
      </c>
      <c r="T94" s="128" t="e">
        <f t="shared" si="57"/>
        <v>#N/A</v>
      </c>
      <c r="U94" s="3"/>
      <c r="V94" s="150" t="e">
        <f t="shared" si="48"/>
        <v>#N/A</v>
      </c>
      <c r="W94" s="150" t="e">
        <f t="shared" si="49"/>
        <v>#N/A</v>
      </c>
      <c r="X94" s="150" t="e">
        <f t="shared" si="50"/>
        <v>#N/A</v>
      </c>
      <c r="Y94" s="150" t="e">
        <f t="shared" si="51"/>
        <v>#N/A</v>
      </c>
      <c r="Z94" s="150" t="e">
        <f t="shared" si="52"/>
        <v>#N/A</v>
      </c>
      <c r="AA94" s="181" t="e">
        <f>IF(D94="",NA(),AVERAGE(D161:D$200,D$83:D94))</f>
        <v>#N/A</v>
      </c>
      <c r="AB94" s="181" t="e">
        <f>IF(E94="",NA(),AVERAGE(E161:E$200,E$83:E94))</f>
        <v>#N/A</v>
      </c>
      <c r="AC94" s="181" t="e">
        <f>IF(F94="",NA(),AVERAGE(F161:F$200,F$83:F94))</f>
        <v>#N/A</v>
      </c>
      <c r="AD94" s="181" t="e">
        <f>IF(G94="",NA(),AVERAGE(G161:G$200,G$83:G94))</f>
        <v>#N/A</v>
      </c>
      <c r="AE94" s="285" t="e">
        <f t="shared" si="53"/>
        <v>#N/A</v>
      </c>
    </row>
    <row r="95" spans="1:31" ht="15" customHeight="1" x14ac:dyDescent="0.25">
      <c r="A95" s="3"/>
      <c r="B95" s="147" t="e">
        <f t="shared" si="58"/>
        <v>#NUM!</v>
      </c>
      <c r="C95" s="94">
        <v>13</v>
      </c>
      <c r="D95" s="292"/>
      <c r="E95" s="292"/>
      <c r="F95" s="292"/>
      <c r="G95" s="292"/>
      <c r="H95" s="112" t="str">
        <f t="shared" si="54"/>
        <v/>
      </c>
      <c r="I95" s="294"/>
      <c r="J95" s="124" t="e">
        <f>IF(H95="", NA(),SUM(H$83:H95))</f>
        <v>#N/A</v>
      </c>
      <c r="K95" s="116" t="e">
        <f>IF(H95="",NA(), AVERAGE(H$83:H95))</f>
        <v>#N/A</v>
      </c>
      <c r="L95" s="119" t="str">
        <f t="shared" si="45"/>
        <v/>
      </c>
      <c r="M95" s="125" t="str">
        <f t="shared" si="55"/>
        <v/>
      </c>
      <c r="N95" s="126" t="e">
        <f>IF(H95="",NA(),SUM(I$83:I95))</f>
        <v>#N/A</v>
      </c>
      <c r="O95" s="118" t="e">
        <f>IF(H95="",NA(),AVERAGE(I$83:I95))</f>
        <v>#N/A</v>
      </c>
      <c r="P95" s="128" t="str">
        <f t="shared" si="46"/>
        <v/>
      </c>
      <c r="Q95" s="125" t="str">
        <f t="shared" si="56"/>
        <v/>
      </c>
      <c r="R95" s="122" t="e">
        <f>IF(H95="",NA(),IF(J161=0,NA(),AVERAGE(H162:H$200,H$83:H95)))</f>
        <v>#N/A</v>
      </c>
      <c r="S95" s="118" t="e">
        <f>IF(H95="",NA(),IF(N161=0,NA(),AVERAGE(I162:I$200,I$83:I95)))</f>
        <v>#N/A</v>
      </c>
      <c r="T95" s="128" t="e">
        <f t="shared" si="57"/>
        <v>#N/A</v>
      </c>
      <c r="U95" s="3"/>
      <c r="V95" s="150" t="e">
        <f t="shared" si="48"/>
        <v>#N/A</v>
      </c>
      <c r="W95" s="150" t="e">
        <f t="shared" si="49"/>
        <v>#N/A</v>
      </c>
      <c r="X95" s="150" t="e">
        <f t="shared" si="50"/>
        <v>#N/A</v>
      </c>
      <c r="Y95" s="150" t="e">
        <f t="shared" si="51"/>
        <v>#N/A</v>
      </c>
      <c r="Z95" s="150" t="e">
        <f t="shared" si="52"/>
        <v>#N/A</v>
      </c>
      <c r="AA95" s="181" t="e">
        <f>IF(D95="",NA(),AVERAGE(D162:D$200,D$83:D95))</f>
        <v>#N/A</v>
      </c>
      <c r="AB95" s="181" t="e">
        <f>IF(E95="",NA(),AVERAGE(E162:E$200,E$83:E95))</f>
        <v>#N/A</v>
      </c>
      <c r="AC95" s="181" t="e">
        <f>IF(F95="",NA(),AVERAGE(F162:F$200,F$83:F95))</f>
        <v>#N/A</v>
      </c>
      <c r="AD95" s="181" t="e">
        <f>IF(G95="",NA(),AVERAGE(G162:G$200,G$83:G95))</f>
        <v>#N/A</v>
      </c>
      <c r="AE95" s="285" t="e">
        <f t="shared" si="53"/>
        <v>#N/A</v>
      </c>
    </row>
    <row r="96" spans="1:31" ht="15" customHeight="1" x14ac:dyDescent="0.25">
      <c r="A96" s="3"/>
      <c r="B96" s="147" t="e">
        <f t="shared" si="58"/>
        <v>#NUM!</v>
      </c>
      <c r="C96" s="94">
        <v>14</v>
      </c>
      <c r="D96" s="292"/>
      <c r="E96" s="292"/>
      <c r="F96" s="292"/>
      <c r="G96" s="292"/>
      <c r="H96" s="112" t="str">
        <f t="shared" si="54"/>
        <v/>
      </c>
      <c r="I96" s="294"/>
      <c r="J96" s="124" t="e">
        <f>IF(H96="", NA(),SUM(H$83:H96))</f>
        <v>#N/A</v>
      </c>
      <c r="K96" s="116" t="e">
        <f>IF(H96="",NA(), AVERAGE(H$83:H96))</f>
        <v>#N/A</v>
      </c>
      <c r="L96" s="119" t="str">
        <f t="shared" si="45"/>
        <v/>
      </c>
      <c r="M96" s="125" t="str">
        <f t="shared" si="55"/>
        <v/>
      </c>
      <c r="N96" s="126" t="e">
        <f>IF(H96="",NA(),SUM(I$83:I96))</f>
        <v>#N/A</v>
      </c>
      <c r="O96" s="118" t="e">
        <f>IF(H96="",NA(),AVERAGE(I$83:I96))</f>
        <v>#N/A</v>
      </c>
      <c r="P96" s="128" t="str">
        <f t="shared" si="46"/>
        <v/>
      </c>
      <c r="Q96" s="125" t="str">
        <f t="shared" si="56"/>
        <v/>
      </c>
      <c r="R96" s="122" t="e">
        <f>IF(H96="",NA(),IF(J162=0,NA(),AVERAGE(H163:H$200,H$83:H96)))</f>
        <v>#N/A</v>
      </c>
      <c r="S96" s="118" t="e">
        <f>IF(H96="",NA(),IF(N162=0,NA(),AVERAGE(I163:I$200,I$83:I96)))</f>
        <v>#N/A</v>
      </c>
      <c r="T96" s="128" t="e">
        <f t="shared" si="57"/>
        <v>#N/A</v>
      </c>
      <c r="U96" s="3"/>
      <c r="V96" s="150" t="e">
        <f t="shared" si="48"/>
        <v>#N/A</v>
      </c>
      <c r="W96" s="150" t="e">
        <f t="shared" si="49"/>
        <v>#N/A</v>
      </c>
      <c r="X96" s="150" t="e">
        <f t="shared" si="50"/>
        <v>#N/A</v>
      </c>
      <c r="Y96" s="150" t="e">
        <f t="shared" si="51"/>
        <v>#N/A</v>
      </c>
      <c r="Z96" s="150" t="e">
        <f t="shared" si="52"/>
        <v>#N/A</v>
      </c>
      <c r="AA96" s="181" t="e">
        <f>IF(D96="",NA(),AVERAGE(D163:D$200,D$83:D96))</f>
        <v>#N/A</v>
      </c>
      <c r="AB96" s="181" t="e">
        <f>IF(E96="",NA(),AVERAGE(E163:E$200,E$83:E96))</f>
        <v>#N/A</v>
      </c>
      <c r="AC96" s="181" t="e">
        <f>IF(F96="",NA(),AVERAGE(F163:F$200,F$83:F96))</f>
        <v>#N/A</v>
      </c>
      <c r="AD96" s="181" t="e">
        <f>IF(G96="",NA(),AVERAGE(G163:G$200,G$83:G96))</f>
        <v>#N/A</v>
      </c>
      <c r="AE96" s="285" t="e">
        <f t="shared" si="53"/>
        <v>#N/A</v>
      </c>
    </row>
    <row r="97" spans="1:31" ht="15" customHeight="1" x14ac:dyDescent="0.25">
      <c r="A97" s="3"/>
      <c r="B97" s="147" t="e">
        <f t="shared" si="58"/>
        <v>#NUM!</v>
      </c>
      <c r="C97" s="94">
        <v>15</v>
      </c>
      <c r="D97" s="292"/>
      <c r="E97" s="292"/>
      <c r="F97" s="292"/>
      <c r="G97" s="292"/>
      <c r="H97" s="112" t="str">
        <f t="shared" si="54"/>
        <v/>
      </c>
      <c r="I97" s="294"/>
      <c r="J97" s="124" t="e">
        <f>IF(H97="", NA(),SUM(H$83:H97))</f>
        <v>#N/A</v>
      </c>
      <c r="K97" s="116" t="e">
        <f>IF(H97="",NA(), AVERAGE(H$83:H97))</f>
        <v>#N/A</v>
      </c>
      <c r="L97" s="119" t="str">
        <f t="shared" si="45"/>
        <v/>
      </c>
      <c r="M97" s="125" t="str">
        <f t="shared" si="55"/>
        <v/>
      </c>
      <c r="N97" s="126" t="e">
        <f>IF(H97="",NA(),SUM(I$83:I97))</f>
        <v>#N/A</v>
      </c>
      <c r="O97" s="118" t="e">
        <f>IF(H97="",NA(),AVERAGE(I$83:I97))</f>
        <v>#N/A</v>
      </c>
      <c r="P97" s="128" t="str">
        <f t="shared" si="46"/>
        <v/>
      </c>
      <c r="Q97" s="125" t="str">
        <f t="shared" si="56"/>
        <v/>
      </c>
      <c r="R97" s="122" t="e">
        <f>IF(H97="",NA(),IF(J163=0,NA(),AVERAGE(H164:H$200,H$83:H97)))</f>
        <v>#N/A</v>
      </c>
      <c r="S97" s="118" t="e">
        <f>IF(H97="",NA(),IF(N163=0,NA(),AVERAGE(I164:I$200,I$83:I97)))</f>
        <v>#N/A</v>
      </c>
      <c r="T97" s="128" t="e">
        <f t="shared" si="57"/>
        <v>#N/A</v>
      </c>
      <c r="U97" s="3"/>
      <c r="V97" s="150" t="e">
        <f t="shared" si="48"/>
        <v>#N/A</v>
      </c>
      <c r="W97" s="150" t="e">
        <f t="shared" si="49"/>
        <v>#N/A</v>
      </c>
      <c r="X97" s="150" t="e">
        <f t="shared" si="50"/>
        <v>#N/A</v>
      </c>
      <c r="Y97" s="150" t="e">
        <f t="shared" si="51"/>
        <v>#N/A</v>
      </c>
      <c r="Z97" s="150" t="e">
        <f t="shared" si="52"/>
        <v>#N/A</v>
      </c>
      <c r="AA97" s="181" t="e">
        <f>IF(D97="",NA(),AVERAGE(D164:D$200,D$83:D97))</f>
        <v>#N/A</v>
      </c>
      <c r="AB97" s="181" t="e">
        <f>IF(E97="",NA(),AVERAGE(E164:E$200,E$83:E97))</f>
        <v>#N/A</v>
      </c>
      <c r="AC97" s="181" t="e">
        <f>IF(F97="",NA(),AVERAGE(F164:F$200,F$83:F97))</f>
        <v>#N/A</v>
      </c>
      <c r="AD97" s="181" t="e">
        <f>IF(G97="",NA(),AVERAGE(G164:G$200,G$83:G97))</f>
        <v>#N/A</v>
      </c>
      <c r="AE97" s="285" t="e">
        <f t="shared" si="53"/>
        <v>#N/A</v>
      </c>
    </row>
    <row r="98" spans="1:31" ht="15" customHeight="1" x14ac:dyDescent="0.25">
      <c r="A98" s="3"/>
      <c r="B98" s="147" t="e">
        <f t="shared" si="58"/>
        <v>#NUM!</v>
      </c>
      <c r="C98" s="94">
        <v>16</v>
      </c>
      <c r="D98" s="292"/>
      <c r="E98" s="292"/>
      <c r="F98" s="292"/>
      <c r="G98" s="292"/>
      <c r="H98" s="112" t="str">
        <f t="shared" si="54"/>
        <v/>
      </c>
      <c r="I98" s="294"/>
      <c r="J98" s="124" t="e">
        <f>IF(H98="", NA(),SUM(H$83:H98))</f>
        <v>#N/A</v>
      </c>
      <c r="K98" s="116" t="e">
        <f>IF(H98="",NA(), AVERAGE(H$83:H98))</f>
        <v>#N/A</v>
      </c>
      <c r="L98" s="119" t="str">
        <f t="shared" si="45"/>
        <v/>
      </c>
      <c r="M98" s="125" t="str">
        <f t="shared" si="55"/>
        <v/>
      </c>
      <c r="N98" s="126" t="e">
        <f>IF(H98="",NA(),SUM(I$83:I98))</f>
        <v>#N/A</v>
      </c>
      <c r="O98" s="118" t="e">
        <f>IF(H98="",NA(),AVERAGE(I$83:I98))</f>
        <v>#N/A</v>
      </c>
      <c r="P98" s="128" t="str">
        <f t="shared" si="46"/>
        <v/>
      </c>
      <c r="Q98" s="125" t="str">
        <f t="shared" si="56"/>
        <v/>
      </c>
      <c r="R98" s="122" t="e">
        <f>IF(H98="",NA(),IF(J164=0,NA(),AVERAGE(H165:H$200,H$83:H98)))</f>
        <v>#N/A</v>
      </c>
      <c r="S98" s="118" t="e">
        <f>IF(H98="",NA(),IF(N164=0,NA(),AVERAGE(I165:I$200,I$83:I98)))</f>
        <v>#N/A</v>
      </c>
      <c r="T98" s="128" t="e">
        <f t="shared" si="57"/>
        <v>#N/A</v>
      </c>
      <c r="U98" s="3"/>
      <c r="V98" s="150" t="e">
        <f t="shared" si="48"/>
        <v>#N/A</v>
      </c>
      <c r="W98" s="150" t="e">
        <f t="shared" si="49"/>
        <v>#N/A</v>
      </c>
      <c r="X98" s="150" t="e">
        <f t="shared" si="50"/>
        <v>#N/A</v>
      </c>
      <c r="Y98" s="150" t="e">
        <f t="shared" si="51"/>
        <v>#N/A</v>
      </c>
      <c r="Z98" s="150" t="e">
        <f t="shared" si="52"/>
        <v>#N/A</v>
      </c>
      <c r="AA98" s="181" t="e">
        <f>IF(D98="",NA(),AVERAGE(D165:D$200,D$83:D98))</f>
        <v>#N/A</v>
      </c>
      <c r="AB98" s="181" t="e">
        <f>IF(E98="",NA(),AVERAGE(E165:E$200,E$83:E98))</f>
        <v>#N/A</v>
      </c>
      <c r="AC98" s="181" t="e">
        <f>IF(F98="",NA(),AVERAGE(F165:F$200,F$83:F98))</f>
        <v>#N/A</v>
      </c>
      <c r="AD98" s="181" t="e">
        <f>IF(G98="",NA(),AVERAGE(G165:G$200,G$83:G98))</f>
        <v>#N/A</v>
      </c>
      <c r="AE98" s="285" t="e">
        <f t="shared" si="53"/>
        <v>#N/A</v>
      </c>
    </row>
    <row r="99" spans="1:31" ht="15" customHeight="1" x14ac:dyDescent="0.25">
      <c r="A99" s="3"/>
      <c r="B99" s="147" t="e">
        <f t="shared" si="58"/>
        <v>#NUM!</v>
      </c>
      <c r="C99" s="94">
        <v>17</v>
      </c>
      <c r="D99" s="292"/>
      <c r="E99" s="292"/>
      <c r="F99" s="292"/>
      <c r="G99" s="292"/>
      <c r="H99" s="112" t="str">
        <f t="shared" si="54"/>
        <v/>
      </c>
      <c r="I99" s="294"/>
      <c r="J99" s="124" t="e">
        <f>IF(H99="", NA(),SUM(H$83:H99))</f>
        <v>#N/A</v>
      </c>
      <c r="K99" s="116" t="e">
        <f>IF(H99="",NA(), AVERAGE(H$83:H99))</f>
        <v>#N/A</v>
      </c>
      <c r="L99" s="119" t="str">
        <f t="shared" si="45"/>
        <v/>
      </c>
      <c r="M99" s="125" t="str">
        <f t="shared" si="55"/>
        <v/>
      </c>
      <c r="N99" s="126" t="e">
        <f>IF(H99="",NA(),SUM(I$83:I99))</f>
        <v>#N/A</v>
      </c>
      <c r="O99" s="118" t="e">
        <f>IF(H99="",NA(),AVERAGE(I$83:I99))</f>
        <v>#N/A</v>
      </c>
      <c r="P99" s="128" t="str">
        <f t="shared" si="46"/>
        <v/>
      </c>
      <c r="Q99" s="125" t="str">
        <f t="shared" si="56"/>
        <v/>
      </c>
      <c r="R99" s="122" t="e">
        <f>IF(H99="",NA(),IF(J165=0,NA(),AVERAGE(H166:H$200,H$83:H99)))</f>
        <v>#N/A</v>
      </c>
      <c r="S99" s="118" t="e">
        <f>IF(H99="",NA(),IF(N165=0,NA(),AVERAGE(I166:I$200,I$83:I99)))</f>
        <v>#N/A</v>
      </c>
      <c r="T99" s="128" t="e">
        <f t="shared" si="57"/>
        <v>#N/A</v>
      </c>
      <c r="U99" s="3"/>
      <c r="V99" s="150" t="e">
        <f t="shared" si="48"/>
        <v>#N/A</v>
      </c>
      <c r="W99" s="150" t="e">
        <f t="shared" si="49"/>
        <v>#N/A</v>
      </c>
      <c r="X99" s="150" t="e">
        <f t="shared" si="50"/>
        <v>#N/A</v>
      </c>
      <c r="Y99" s="150" t="e">
        <f t="shared" si="51"/>
        <v>#N/A</v>
      </c>
      <c r="Z99" s="150" t="e">
        <f t="shared" si="52"/>
        <v>#N/A</v>
      </c>
      <c r="AA99" s="181" t="e">
        <f>IF(D99="",NA(),AVERAGE(D166:D$200,D$83:D99))</f>
        <v>#N/A</v>
      </c>
      <c r="AB99" s="181" t="e">
        <f>IF(E99="",NA(),AVERAGE(E166:E$200,E$83:E99))</f>
        <v>#N/A</v>
      </c>
      <c r="AC99" s="181" t="e">
        <f>IF(F99="",NA(),AVERAGE(F166:F$200,F$83:F99))</f>
        <v>#N/A</v>
      </c>
      <c r="AD99" s="181" t="e">
        <f>IF(G99="",NA(),AVERAGE(G166:G$200,G$83:G99))</f>
        <v>#N/A</v>
      </c>
      <c r="AE99" s="285" t="e">
        <f t="shared" si="53"/>
        <v>#N/A</v>
      </c>
    </row>
    <row r="100" spans="1:31" ht="15" customHeight="1" x14ac:dyDescent="0.25">
      <c r="A100" s="3"/>
      <c r="B100" s="147" t="e">
        <f t="shared" si="58"/>
        <v>#NUM!</v>
      </c>
      <c r="C100" s="94">
        <v>18</v>
      </c>
      <c r="D100" s="292"/>
      <c r="E100" s="292"/>
      <c r="F100" s="292"/>
      <c r="G100" s="292"/>
      <c r="H100" s="112" t="str">
        <f t="shared" si="54"/>
        <v/>
      </c>
      <c r="I100" s="294"/>
      <c r="J100" s="124" t="e">
        <f>IF(H100="", NA(),SUM(H$83:H100))</f>
        <v>#N/A</v>
      </c>
      <c r="K100" s="116" t="e">
        <f>IF(H100="",NA(), AVERAGE(H$83:H100))</f>
        <v>#N/A</v>
      </c>
      <c r="L100" s="119" t="str">
        <f t="shared" si="45"/>
        <v/>
      </c>
      <c r="M100" s="125" t="str">
        <f t="shared" si="55"/>
        <v/>
      </c>
      <c r="N100" s="126" t="e">
        <f>IF(H100="",NA(),SUM(I$83:I100))</f>
        <v>#N/A</v>
      </c>
      <c r="O100" s="118" t="e">
        <f>IF(H100="",NA(),AVERAGE(I$83:I100))</f>
        <v>#N/A</v>
      </c>
      <c r="P100" s="128" t="str">
        <f t="shared" si="46"/>
        <v/>
      </c>
      <c r="Q100" s="125" t="str">
        <f t="shared" si="56"/>
        <v/>
      </c>
      <c r="R100" s="122" t="e">
        <f>IF(H100="",NA(),IF(J166=0,NA(),AVERAGE(H167:H$200,H$83:H100)))</f>
        <v>#N/A</v>
      </c>
      <c r="S100" s="118" t="e">
        <f>IF(H100="",NA(),IF(N166=0,NA(),AVERAGE(I167:I$200,I$83:I100)))</f>
        <v>#N/A</v>
      </c>
      <c r="T100" s="128" t="e">
        <f t="shared" si="57"/>
        <v>#N/A</v>
      </c>
      <c r="U100" s="3"/>
      <c r="V100" s="150" t="e">
        <f t="shared" si="48"/>
        <v>#N/A</v>
      </c>
      <c r="W100" s="150" t="e">
        <f t="shared" si="49"/>
        <v>#N/A</v>
      </c>
      <c r="X100" s="150" t="e">
        <f t="shared" si="50"/>
        <v>#N/A</v>
      </c>
      <c r="Y100" s="150" t="e">
        <f t="shared" si="51"/>
        <v>#N/A</v>
      </c>
      <c r="Z100" s="150" t="e">
        <f t="shared" si="52"/>
        <v>#N/A</v>
      </c>
      <c r="AA100" s="181" t="e">
        <f>IF(D100="",NA(),AVERAGE(D167:D$200,D$83:D100))</f>
        <v>#N/A</v>
      </c>
      <c r="AB100" s="181" t="e">
        <f>IF(E100="",NA(),AVERAGE(E167:E$200,E$83:E100))</f>
        <v>#N/A</v>
      </c>
      <c r="AC100" s="181" t="e">
        <f>IF(F100="",NA(),AVERAGE(F167:F$200,F$83:F100))</f>
        <v>#N/A</v>
      </c>
      <c r="AD100" s="181" t="e">
        <f>IF(G100="",NA(),AVERAGE(G167:G$200,G$83:G100))</f>
        <v>#N/A</v>
      </c>
      <c r="AE100" s="285" t="e">
        <f t="shared" si="53"/>
        <v>#N/A</v>
      </c>
    </row>
    <row r="101" spans="1:31" ht="15" customHeight="1" x14ac:dyDescent="0.25">
      <c r="A101" s="3"/>
      <c r="B101" s="147" t="e">
        <f t="shared" si="58"/>
        <v>#NUM!</v>
      </c>
      <c r="C101" s="94">
        <v>19</v>
      </c>
      <c r="D101" s="292"/>
      <c r="E101" s="292"/>
      <c r="F101" s="292"/>
      <c r="G101" s="292"/>
      <c r="H101" s="112" t="str">
        <f t="shared" si="54"/>
        <v/>
      </c>
      <c r="I101" s="294"/>
      <c r="J101" s="124" t="e">
        <f>IF(H101="", NA(),SUM(H$83:H101))</f>
        <v>#N/A</v>
      </c>
      <c r="K101" s="116" t="e">
        <f>IF(H101="",NA(), AVERAGE(H$83:H101))</f>
        <v>#N/A</v>
      </c>
      <c r="L101" s="119" t="str">
        <f t="shared" si="45"/>
        <v/>
      </c>
      <c r="M101" s="125" t="str">
        <f t="shared" si="55"/>
        <v/>
      </c>
      <c r="N101" s="126" t="e">
        <f>IF(H101="",NA(),SUM(I$83:I101))</f>
        <v>#N/A</v>
      </c>
      <c r="O101" s="118" t="e">
        <f>IF(H101="",NA(),AVERAGE(I$83:I101))</f>
        <v>#N/A</v>
      </c>
      <c r="P101" s="128" t="str">
        <f t="shared" si="46"/>
        <v/>
      </c>
      <c r="Q101" s="125" t="str">
        <f t="shared" si="56"/>
        <v/>
      </c>
      <c r="R101" s="122" t="e">
        <f>IF(H101="",NA(),IF(J167=0,NA(),AVERAGE(H168:H$200,H$83:H101)))</f>
        <v>#N/A</v>
      </c>
      <c r="S101" s="118" t="e">
        <f>IF(H101="",NA(),IF(N167=0,NA(),AVERAGE(I168:I$200,I$83:I101)))</f>
        <v>#N/A</v>
      </c>
      <c r="T101" s="128" t="e">
        <f t="shared" si="57"/>
        <v>#N/A</v>
      </c>
      <c r="U101" s="3"/>
      <c r="V101" s="150" t="e">
        <f t="shared" si="48"/>
        <v>#N/A</v>
      </c>
      <c r="W101" s="150" t="e">
        <f t="shared" si="49"/>
        <v>#N/A</v>
      </c>
      <c r="X101" s="150" t="e">
        <f t="shared" si="50"/>
        <v>#N/A</v>
      </c>
      <c r="Y101" s="150" t="e">
        <f t="shared" si="51"/>
        <v>#N/A</v>
      </c>
      <c r="Z101" s="150" t="e">
        <f t="shared" si="52"/>
        <v>#N/A</v>
      </c>
      <c r="AA101" s="181" t="e">
        <f>IF(D101="",NA(),AVERAGE(D168:D$200,D$83:D101))</f>
        <v>#N/A</v>
      </c>
      <c r="AB101" s="181" t="e">
        <f>IF(E101="",NA(),AVERAGE(E168:E$200,E$83:E101))</f>
        <v>#N/A</v>
      </c>
      <c r="AC101" s="181" t="e">
        <f>IF(F101="",NA(),AVERAGE(F168:F$200,F$83:F101))</f>
        <v>#N/A</v>
      </c>
      <c r="AD101" s="181" t="e">
        <f>IF(G101="",NA(),AVERAGE(G168:G$200,G$83:G101))</f>
        <v>#N/A</v>
      </c>
      <c r="AE101" s="285" t="e">
        <f t="shared" si="53"/>
        <v>#N/A</v>
      </c>
    </row>
    <row r="102" spans="1:31" ht="15" customHeight="1" x14ac:dyDescent="0.25">
      <c r="A102" s="3"/>
      <c r="B102" s="147" t="e">
        <f t="shared" si="58"/>
        <v>#NUM!</v>
      </c>
      <c r="C102" s="94">
        <v>20</v>
      </c>
      <c r="D102" s="292"/>
      <c r="E102" s="292"/>
      <c r="F102" s="292"/>
      <c r="G102" s="292"/>
      <c r="H102" s="112" t="str">
        <f t="shared" si="54"/>
        <v/>
      </c>
      <c r="I102" s="294"/>
      <c r="J102" s="124" t="e">
        <f>IF(H102="", NA(),SUM(H$83:H102))</f>
        <v>#N/A</v>
      </c>
      <c r="K102" s="116" t="e">
        <f>IF(H102="",NA(), AVERAGE(H$83:H102))</f>
        <v>#N/A</v>
      </c>
      <c r="L102" s="119" t="str">
        <f t="shared" si="45"/>
        <v/>
      </c>
      <c r="M102" s="125" t="str">
        <f t="shared" si="55"/>
        <v/>
      </c>
      <c r="N102" s="126" t="e">
        <f>IF(H102="",NA(),SUM(I$83:I102))</f>
        <v>#N/A</v>
      </c>
      <c r="O102" s="118" t="e">
        <f>IF(H102="",NA(),AVERAGE(I$83:I102))</f>
        <v>#N/A</v>
      </c>
      <c r="P102" s="128" t="str">
        <f t="shared" si="46"/>
        <v/>
      </c>
      <c r="Q102" s="125" t="str">
        <f t="shared" si="56"/>
        <v/>
      </c>
      <c r="R102" s="122" t="e">
        <f>IF(H102="",NA(),IF(J168=0,NA(),AVERAGE(H169:H$200,H$83:H102)))</f>
        <v>#N/A</v>
      </c>
      <c r="S102" s="118" t="e">
        <f>IF(H102="",NA(),IF(N168=0,NA(),AVERAGE(I169:I$200,I$83:I102)))</f>
        <v>#N/A</v>
      </c>
      <c r="T102" s="128" t="e">
        <f t="shared" si="57"/>
        <v>#N/A</v>
      </c>
      <c r="U102" s="3"/>
      <c r="V102" s="150" t="e">
        <f t="shared" si="48"/>
        <v>#N/A</v>
      </c>
      <c r="W102" s="150" t="e">
        <f t="shared" si="49"/>
        <v>#N/A</v>
      </c>
      <c r="X102" s="150" t="e">
        <f t="shared" si="50"/>
        <v>#N/A</v>
      </c>
      <c r="Y102" s="150" t="e">
        <f t="shared" si="51"/>
        <v>#N/A</v>
      </c>
      <c r="Z102" s="150" t="e">
        <f t="shared" si="52"/>
        <v>#N/A</v>
      </c>
      <c r="AA102" s="181" t="e">
        <f>IF(D102="",NA(),AVERAGE(D169:D$200,D$83:D102))</f>
        <v>#N/A</v>
      </c>
      <c r="AB102" s="181" t="e">
        <f>IF(E102="",NA(),AVERAGE(E169:E$200,E$83:E102))</f>
        <v>#N/A</v>
      </c>
      <c r="AC102" s="181" t="e">
        <f>IF(F102="",NA(),AVERAGE(F169:F$200,F$83:F102))</f>
        <v>#N/A</v>
      </c>
      <c r="AD102" s="181" t="e">
        <f>IF(G102="",NA(),AVERAGE(G169:G$200,G$83:G102))</f>
        <v>#N/A</v>
      </c>
      <c r="AE102" s="285" t="e">
        <f t="shared" si="53"/>
        <v>#N/A</v>
      </c>
    </row>
    <row r="103" spans="1:31" ht="15" customHeight="1" x14ac:dyDescent="0.25">
      <c r="A103" s="3"/>
      <c r="B103" s="147" t="e">
        <f t="shared" si="58"/>
        <v>#NUM!</v>
      </c>
      <c r="C103" s="94">
        <v>21</v>
      </c>
      <c r="D103" s="292"/>
      <c r="E103" s="292"/>
      <c r="F103" s="292"/>
      <c r="G103" s="292"/>
      <c r="H103" s="112" t="str">
        <f t="shared" si="54"/>
        <v/>
      </c>
      <c r="I103" s="294"/>
      <c r="J103" s="124" t="e">
        <f>IF(H103="", NA(),SUM(H$83:H103))</f>
        <v>#N/A</v>
      </c>
      <c r="K103" s="116" t="e">
        <f>IF(H103="",NA(), AVERAGE(H$83:H103))</f>
        <v>#N/A</v>
      </c>
      <c r="L103" s="119" t="str">
        <f t="shared" si="45"/>
        <v/>
      </c>
      <c r="M103" s="125" t="str">
        <f t="shared" si="55"/>
        <v/>
      </c>
      <c r="N103" s="126" t="e">
        <f>IF(H103="",NA(),SUM(I$83:I103))</f>
        <v>#N/A</v>
      </c>
      <c r="O103" s="118" t="e">
        <f>IF(H103="",NA(),AVERAGE(I$83:I103))</f>
        <v>#N/A</v>
      </c>
      <c r="P103" s="128" t="str">
        <f t="shared" si="46"/>
        <v/>
      </c>
      <c r="Q103" s="125" t="str">
        <f t="shared" si="56"/>
        <v/>
      </c>
      <c r="R103" s="122" t="e">
        <f>IF(H103="",NA(),IF(J169=0,NA(),AVERAGE(H170:H$200,H$83:H103)))</f>
        <v>#N/A</v>
      </c>
      <c r="S103" s="118" t="e">
        <f>IF(H103="",NA(),IF(N169=0,NA(),AVERAGE(I170:I$200,I$83:I103)))</f>
        <v>#N/A</v>
      </c>
      <c r="T103" s="128" t="e">
        <f t="shared" si="57"/>
        <v>#N/A</v>
      </c>
      <c r="U103" s="3"/>
      <c r="V103" s="150" t="e">
        <f t="shared" si="48"/>
        <v>#N/A</v>
      </c>
      <c r="W103" s="150" t="e">
        <f t="shared" si="49"/>
        <v>#N/A</v>
      </c>
      <c r="X103" s="150" t="e">
        <f t="shared" si="50"/>
        <v>#N/A</v>
      </c>
      <c r="Y103" s="150" t="e">
        <f t="shared" si="51"/>
        <v>#N/A</v>
      </c>
      <c r="Z103" s="150" t="e">
        <f t="shared" si="52"/>
        <v>#N/A</v>
      </c>
      <c r="AA103" s="181" t="e">
        <f>IF(D103="",NA(),AVERAGE(D170:D$200,D$83:D103))</f>
        <v>#N/A</v>
      </c>
      <c r="AB103" s="181" t="e">
        <f>IF(E103="",NA(),AVERAGE(E170:E$200,E$83:E103))</f>
        <v>#N/A</v>
      </c>
      <c r="AC103" s="181" t="e">
        <f>IF(F103="",NA(),AVERAGE(F170:F$200,F$83:F103))</f>
        <v>#N/A</v>
      </c>
      <c r="AD103" s="181" t="e">
        <f>IF(G103="",NA(),AVERAGE(G170:G$200,G$83:G103))</f>
        <v>#N/A</v>
      </c>
      <c r="AE103" s="285" t="e">
        <f t="shared" si="53"/>
        <v>#N/A</v>
      </c>
    </row>
    <row r="104" spans="1:31" ht="15" customHeight="1" x14ac:dyDescent="0.25">
      <c r="A104" s="3"/>
      <c r="B104" s="147" t="e">
        <f t="shared" si="58"/>
        <v>#NUM!</v>
      </c>
      <c r="C104" s="94">
        <v>22</v>
      </c>
      <c r="D104" s="292"/>
      <c r="E104" s="292"/>
      <c r="F104" s="292"/>
      <c r="G104" s="292"/>
      <c r="H104" s="112" t="str">
        <f t="shared" si="54"/>
        <v/>
      </c>
      <c r="I104" s="294"/>
      <c r="J104" s="124" t="e">
        <f>IF(H104="", NA(),SUM(H$83:H104))</f>
        <v>#N/A</v>
      </c>
      <c r="K104" s="116" t="e">
        <f>IF(H104="",NA(), AVERAGE(H$83:H104))</f>
        <v>#N/A</v>
      </c>
      <c r="L104" s="119" t="str">
        <f t="shared" si="45"/>
        <v/>
      </c>
      <c r="M104" s="125" t="str">
        <f t="shared" si="55"/>
        <v/>
      </c>
      <c r="N104" s="126" t="e">
        <f>IF(H104="",NA(),SUM(I$83:I104))</f>
        <v>#N/A</v>
      </c>
      <c r="O104" s="118" t="e">
        <f>IF(H104="",NA(),AVERAGE(I$83:I104))</f>
        <v>#N/A</v>
      </c>
      <c r="P104" s="128" t="str">
        <f t="shared" si="46"/>
        <v/>
      </c>
      <c r="Q104" s="125" t="str">
        <f t="shared" si="56"/>
        <v/>
      </c>
      <c r="R104" s="122" t="e">
        <f>IF(H104="",NA(),IF(J170=0,NA(),AVERAGE(H171:H$200,H$83:H104)))</f>
        <v>#N/A</v>
      </c>
      <c r="S104" s="118" t="e">
        <f>IF(H104="",NA(),IF(N170=0,NA(),AVERAGE(I171:I$200,I$83:I104)))</f>
        <v>#N/A</v>
      </c>
      <c r="T104" s="128" t="e">
        <f t="shared" si="57"/>
        <v>#N/A</v>
      </c>
      <c r="U104" s="3"/>
      <c r="V104" s="150" t="e">
        <f t="shared" si="48"/>
        <v>#N/A</v>
      </c>
      <c r="W104" s="150" t="e">
        <f t="shared" si="49"/>
        <v>#N/A</v>
      </c>
      <c r="X104" s="150" t="e">
        <f t="shared" si="50"/>
        <v>#N/A</v>
      </c>
      <c r="Y104" s="150" t="e">
        <f t="shared" si="51"/>
        <v>#N/A</v>
      </c>
      <c r="Z104" s="150" t="e">
        <f t="shared" si="52"/>
        <v>#N/A</v>
      </c>
      <c r="AA104" s="181" t="e">
        <f>IF(D104="",NA(),AVERAGE(D171:D$200,D$83:D104))</f>
        <v>#N/A</v>
      </c>
      <c r="AB104" s="181" t="e">
        <f>IF(E104="",NA(),AVERAGE(E171:E$200,E$83:E104))</f>
        <v>#N/A</v>
      </c>
      <c r="AC104" s="181" t="e">
        <f>IF(F104="",NA(),AVERAGE(F171:F$200,F$83:F104))</f>
        <v>#N/A</v>
      </c>
      <c r="AD104" s="181" t="e">
        <f>IF(G104="",NA(),AVERAGE(G171:G$200,G$83:G104))</f>
        <v>#N/A</v>
      </c>
      <c r="AE104" s="285" t="e">
        <f t="shared" si="53"/>
        <v>#N/A</v>
      </c>
    </row>
    <row r="105" spans="1:31" ht="15" customHeight="1" x14ac:dyDescent="0.25">
      <c r="A105" s="3"/>
      <c r="B105" s="147" t="e">
        <f t="shared" si="58"/>
        <v>#NUM!</v>
      </c>
      <c r="C105" s="94">
        <v>23</v>
      </c>
      <c r="D105" s="292"/>
      <c r="E105" s="292"/>
      <c r="F105" s="292"/>
      <c r="G105" s="292"/>
      <c r="H105" s="112" t="str">
        <f t="shared" si="54"/>
        <v/>
      </c>
      <c r="I105" s="294"/>
      <c r="J105" s="124" t="e">
        <f>IF(H105="", NA(),SUM(H$83:H105))</f>
        <v>#N/A</v>
      </c>
      <c r="K105" s="116" t="e">
        <f>IF(H105="",NA(), AVERAGE(H$83:H105))</f>
        <v>#N/A</v>
      </c>
      <c r="L105" s="119" t="str">
        <f t="shared" si="45"/>
        <v/>
      </c>
      <c r="M105" s="125" t="str">
        <f t="shared" si="55"/>
        <v/>
      </c>
      <c r="N105" s="126" t="e">
        <f>IF(H105="",NA(),SUM(I$83:I105))</f>
        <v>#N/A</v>
      </c>
      <c r="O105" s="118" t="e">
        <f>IF(H105="",NA(),AVERAGE(I$83:I105))</f>
        <v>#N/A</v>
      </c>
      <c r="P105" s="128" t="str">
        <f t="shared" si="46"/>
        <v/>
      </c>
      <c r="Q105" s="125" t="str">
        <f t="shared" si="56"/>
        <v/>
      </c>
      <c r="R105" s="122" t="e">
        <f>IF(H105="",NA(),IF(J171=0,NA(),AVERAGE(H172:H$200,H$83:H105)))</f>
        <v>#N/A</v>
      </c>
      <c r="S105" s="118" t="e">
        <f>IF(H105="",NA(),IF(N171=0,NA(),AVERAGE(I172:I$200,I$83:I105)))</f>
        <v>#N/A</v>
      </c>
      <c r="T105" s="128" t="e">
        <f t="shared" si="57"/>
        <v>#N/A</v>
      </c>
      <c r="U105" s="3"/>
      <c r="V105" s="150" t="e">
        <f t="shared" si="48"/>
        <v>#N/A</v>
      </c>
      <c r="W105" s="150" t="e">
        <f t="shared" si="49"/>
        <v>#N/A</v>
      </c>
      <c r="X105" s="150" t="e">
        <f t="shared" si="50"/>
        <v>#N/A</v>
      </c>
      <c r="Y105" s="150" t="e">
        <f t="shared" si="51"/>
        <v>#N/A</v>
      </c>
      <c r="Z105" s="150" t="e">
        <f t="shared" si="52"/>
        <v>#N/A</v>
      </c>
      <c r="AA105" s="181" t="e">
        <f>IF(D105="",NA(),AVERAGE(D172:D$200,D$83:D105))</f>
        <v>#N/A</v>
      </c>
      <c r="AB105" s="181" t="e">
        <f>IF(E105="",NA(),AVERAGE(E172:E$200,E$83:E105))</f>
        <v>#N/A</v>
      </c>
      <c r="AC105" s="181" t="e">
        <f>IF(F105="",NA(),AVERAGE(F172:F$200,F$83:F105))</f>
        <v>#N/A</v>
      </c>
      <c r="AD105" s="181" t="e">
        <f>IF(G105="",NA(),AVERAGE(G172:G$200,G$83:G105))</f>
        <v>#N/A</v>
      </c>
      <c r="AE105" s="285" t="e">
        <f t="shared" si="53"/>
        <v>#N/A</v>
      </c>
    </row>
    <row r="106" spans="1:31" ht="15" customHeight="1" x14ac:dyDescent="0.25">
      <c r="A106" s="3"/>
      <c r="B106" s="147" t="e">
        <f t="shared" si="58"/>
        <v>#NUM!</v>
      </c>
      <c r="C106" s="94">
        <v>24</v>
      </c>
      <c r="D106" s="292"/>
      <c r="E106" s="292"/>
      <c r="F106" s="292"/>
      <c r="G106" s="292"/>
      <c r="H106" s="112" t="str">
        <f t="shared" si="54"/>
        <v/>
      </c>
      <c r="I106" s="294"/>
      <c r="J106" s="124" t="e">
        <f>IF(H106="", NA(),SUM(H$83:H106))</f>
        <v>#N/A</v>
      </c>
      <c r="K106" s="116" t="e">
        <f>IF(H106="",NA(), AVERAGE(H$83:H106))</f>
        <v>#N/A</v>
      </c>
      <c r="L106" s="119" t="str">
        <f t="shared" si="45"/>
        <v/>
      </c>
      <c r="M106" s="125" t="str">
        <f t="shared" si="55"/>
        <v/>
      </c>
      <c r="N106" s="126" t="e">
        <f>IF(H106="",NA(),SUM(I$83:I106))</f>
        <v>#N/A</v>
      </c>
      <c r="O106" s="118" t="e">
        <f>IF(H106="",NA(),AVERAGE(I$83:I106))</f>
        <v>#N/A</v>
      </c>
      <c r="P106" s="128" t="str">
        <f t="shared" si="46"/>
        <v/>
      </c>
      <c r="Q106" s="125" t="str">
        <f t="shared" si="56"/>
        <v/>
      </c>
      <c r="R106" s="122" t="e">
        <f>IF(H106="",NA(),IF(J172=0,NA(),AVERAGE(H173:H$200,H$83:H106)))</f>
        <v>#N/A</v>
      </c>
      <c r="S106" s="118" t="e">
        <f>IF(H106="",NA(),IF(N172=0,NA(),AVERAGE(I173:I$200,I$83:I106)))</f>
        <v>#N/A</v>
      </c>
      <c r="T106" s="128" t="e">
        <f t="shared" si="57"/>
        <v>#N/A</v>
      </c>
      <c r="U106" s="3"/>
      <c r="V106" s="150" t="e">
        <f t="shared" si="48"/>
        <v>#N/A</v>
      </c>
      <c r="W106" s="150" t="e">
        <f t="shared" si="49"/>
        <v>#N/A</v>
      </c>
      <c r="X106" s="150" t="e">
        <f t="shared" si="50"/>
        <v>#N/A</v>
      </c>
      <c r="Y106" s="150" t="e">
        <f t="shared" si="51"/>
        <v>#N/A</v>
      </c>
      <c r="Z106" s="150" t="e">
        <f t="shared" si="52"/>
        <v>#N/A</v>
      </c>
      <c r="AA106" s="181" t="e">
        <f>IF(D106="",NA(),AVERAGE(D173:D$200,D$83:D106))</f>
        <v>#N/A</v>
      </c>
      <c r="AB106" s="181" t="e">
        <f>IF(E106="",NA(),AVERAGE(E173:E$200,E$83:E106))</f>
        <v>#N/A</v>
      </c>
      <c r="AC106" s="181" t="e">
        <f>IF(F106="",NA(),AVERAGE(F173:F$200,F$83:F106))</f>
        <v>#N/A</v>
      </c>
      <c r="AD106" s="181" t="e">
        <f>IF(G106="",NA(),AVERAGE(G173:G$200,G$83:G106))</f>
        <v>#N/A</v>
      </c>
      <c r="AE106" s="285" t="e">
        <f t="shared" si="53"/>
        <v>#N/A</v>
      </c>
    </row>
    <row r="107" spans="1:31" ht="15" customHeight="1" x14ac:dyDescent="0.25">
      <c r="A107" s="3"/>
      <c r="B107" s="147" t="e">
        <f t="shared" si="58"/>
        <v>#NUM!</v>
      </c>
      <c r="C107" s="94">
        <v>25</v>
      </c>
      <c r="D107" s="292"/>
      <c r="E107" s="292"/>
      <c r="F107" s="292"/>
      <c r="G107" s="292"/>
      <c r="H107" s="112" t="str">
        <f t="shared" si="54"/>
        <v/>
      </c>
      <c r="I107" s="294"/>
      <c r="J107" s="124" t="e">
        <f>IF(H107="", NA(),SUM(H$83:H107))</f>
        <v>#N/A</v>
      </c>
      <c r="K107" s="116" t="e">
        <f>IF(H107="",NA(), AVERAGE(H$83:H107))</f>
        <v>#N/A</v>
      </c>
      <c r="L107" s="119" t="str">
        <f t="shared" si="45"/>
        <v/>
      </c>
      <c r="M107" s="125" t="str">
        <f t="shared" si="55"/>
        <v/>
      </c>
      <c r="N107" s="126" t="e">
        <f>IF(H107="",NA(),SUM(I$83:I107))</f>
        <v>#N/A</v>
      </c>
      <c r="O107" s="118" t="e">
        <f>IF(H107="",NA(),AVERAGE(I$83:I107))</f>
        <v>#N/A</v>
      </c>
      <c r="P107" s="128" t="str">
        <f t="shared" si="46"/>
        <v/>
      </c>
      <c r="Q107" s="125" t="str">
        <f t="shared" si="56"/>
        <v/>
      </c>
      <c r="R107" s="122" t="e">
        <f>IF(H107="",NA(),IF(J173=0,NA(),AVERAGE(H174:H$200,H$83:H107)))</f>
        <v>#N/A</v>
      </c>
      <c r="S107" s="118" t="e">
        <f>IF(H107="",NA(),IF(N173=0,NA(),AVERAGE(I174:I$200,I$83:I107)))</f>
        <v>#N/A</v>
      </c>
      <c r="T107" s="128" t="e">
        <f t="shared" si="57"/>
        <v>#N/A</v>
      </c>
      <c r="U107" s="3"/>
      <c r="V107" s="150" t="e">
        <f t="shared" si="48"/>
        <v>#N/A</v>
      </c>
      <c r="W107" s="150" t="e">
        <f t="shared" si="49"/>
        <v>#N/A</v>
      </c>
      <c r="X107" s="150" t="e">
        <f t="shared" si="50"/>
        <v>#N/A</v>
      </c>
      <c r="Y107" s="150" t="e">
        <f t="shared" si="51"/>
        <v>#N/A</v>
      </c>
      <c r="Z107" s="150" t="e">
        <f t="shared" si="52"/>
        <v>#N/A</v>
      </c>
      <c r="AA107" s="181" t="e">
        <f>IF(D107="",NA(),AVERAGE(D174:D$200,D$83:D107))</f>
        <v>#N/A</v>
      </c>
      <c r="AB107" s="181" t="e">
        <f>IF(E107="",NA(),AVERAGE(E174:E$200,E$83:E107))</f>
        <v>#N/A</v>
      </c>
      <c r="AC107" s="181" t="e">
        <f>IF(F107="",NA(),AVERAGE(F174:F$200,F$83:F107))</f>
        <v>#N/A</v>
      </c>
      <c r="AD107" s="181" t="e">
        <f>IF(G107="",NA(),AVERAGE(G174:G$200,G$83:G107))</f>
        <v>#N/A</v>
      </c>
      <c r="AE107" s="285" t="e">
        <f t="shared" si="53"/>
        <v>#N/A</v>
      </c>
    </row>
    <row r="108" spans="1:31" ht="15" customHeight="1" x14ac:dyDescent="0.25">
      <c r="A108" s="3"/>
      <c r="B108" s="147" t="e">
        <f t="shared" si="58"/>
        <v>#NUM!</v>
      </c>
      <c r="C108" s="94">
        <v>26</v>
      </c>
      <c r="D108" s="292"/>
      <c r="E108" s="292"/>
      <c r="F108" s="292"/>
      <c r="G108" s="292"/>
      <c r="H108" s="112" t="str">
        <f t="shared" si="54"/>
        <v/>
      </c>
      <c r="I108" s="294"/>
      <c r="J108" s="124" t="e">
        <f>IF(H108="", NA(),SUM(H$83:H108))</f>
        <v>#N/A</v>
      </c>
      <c r="K108" s="116" t="e">
        <f>IF(H108="",NA(), AVERAGE(H$83:H108))</f>
        <v>#N/A</v>
      </c>
      <c r="L108" s="119" t="str">
        <f t="shared" si="45"/>
        <v/>
      </c>
      <c r="M108" s="125" t="str">
        <f t="shared" si="55"/>
        <v/>
      </c>
      <c r="N108" s="126" t="e">
        <f>IF(H108="",NA(),SUM(I$83:I108))</f>
        <v>#N/A</v>
      </c>
      <c r="O108" s="118" t="e">
        <f>IF(H108="",NA(),AVERAGE(I$83:I108))</f>
        <v>#N/A</v>
      </c>
      <c r="P108" s="128" t="str">
        <f t="shared" si="46"/>
        <v/>
      </c>
      <c r="Q108" s="125" t="str">
        <f t="shared" si="56"/>
        <v/>
      </c>
      <c r="R108" s="122" t="e">
        <f>IF(H108="",NA(),IF(J174=0,NA(),AVERAGE(H175:H$200,H$83:H108)))</f>
        <v>#N/A</v>
      </c>
      <c r="S108" s="118" t="e">
        <f>IF(H108="",NA(),IF(N174=0,NA(),AVERAGE(I175:I$200,I$83:I108)))</f>
        <v>#N/A</v>
      </c>
      <c r="T108" s="128" t="e">
        <f t="shared" si="57"/>
        <v>#N/A</v>
      </c>
      <c r="U108" s="3"/>
      <c r="V108" s="150" t="e">
        <f t="shared" si="48"/>
        <v>#N/A</v>
      </c>
      <c r="W108" s="150" t="e">
        <f t="shared" si="49"/>
        <v>#N/A</v>
      </c>
      <c r="X108" s="150" t="e">
        <f t="shared" si="50"/>
        <v>#N/A</v>
      </c>
      <c r="Y108" s="150" t="e">
        <f t="shared" si="51"/>
        <v>#N/A</v>
      </c>
      <c r="Z108" s="150" t="e">
        <f t="shared" si="52"/>
        <v>#N/A</v>
      </c>
      <c r="AA108" s="181" t="e">
        <f>IF(D108="",NA(),AVERAGE(D175:D$200,D$83:D108))</f>
        <v>#N/A</v>
      </c>
      <c r="AB108" s="181" t="e">
        <f>IF(E108="",NA(),AVERAGE(E175:E$200,E$83:E108))</f>
        <v>#N/A</v>
      </c>
      <c r="AC108" s="181" t="e">
        <f>IF(F108="",NA(),AVERAGE(F175:F$200,F$83:F108))</f>
        <v>#N/A</v>
      </c>
      <c r="AD108" s="181" t="e">
        <f>IF(G108="",NA(),AVERAGE(G175:G$200,G$83:G108))</f>
        <v>#N/A</v>
      </c>
      <c r="AE108" s="285" t="e">
        <f t="shared" si="53"/>
        <v>#N/A</v>
      </c>
    </row>
    <row r="109" spans="1:31" ht="15" customHeight="1" x14ac:dyDescent="0.25">
      <c r="A109" s="3"/>
      <c r="B109" s="147" t="e">
        <f t="shared" si="58"/>
        <v>#NUM!</v>
      </c>
      <c r="C109" s="94">
        <v>27</v>
      </c>
      <c r="D109" s="292"/>
      <c r="E109" s="292"/>
      <c r="F109" s="292"/>
      <c r="G109" s="292"/>
      <c r="H109" s="112" t="str">
        <f t="shared" si="54"/>
        <v/>
      </c>
      <c r="I109" s="294"/>
      <c r="J109" s="124" t="e">
        <f>IF(H109="", NA(),SUM(H$83:H109))</f>
        <v>#N/A</v>
      </c>
      <c r="K109" s="116" t="e">
        <f>IF(H109="",NA(), AVERAGE(H$83:H109))</f>
        <v>#N/A</v>
      </c>
      <c r="L109" s="119" t="str">
        <f t="shared" si="45"/>
        <v/>
      </c>
      <c r="M109" s="125" t="str">
        <f t="shared" si="55"/>
        <v/>
      </c>
      <c r="N109" s="126" t="e">
        <f>IF(H109="",NA(),SUM(I$83:I109))</f>
        <v>#N/A</v>
      </c>
      <c r="O109" s="118" t="e">
        <f>IF(H109="",NA(),AVERAGE(I$83:I109))</f>
        <v>#N/A</v>
      </c>
      <c r="P109" s="128" t="str">
        <f t="shared" si="46"/>
        <v/>
      </c>
      <c r="Q109" s="125" t="str">
        <f t="shared" si="56"/>
        <v/>
      </c>
      <c r="R109" s="122" t="e">
        <f>IF(H109="",NA(),IF(J175=0,NA(),AVERAGE(H176:H$200,H$83:H109)))</f>
        <v>#N/A</v>
      </c>
      <c r="S109" s="118" t="e">
        <f>IF(H109="",NA(),IF(N175=0,NA(),AVERAGE(I176:I$200,I$83:I109)))</f>
        <v>#N/A</v>
      </c>
      <c r="T109" s="128" t="e">
        <f t="shared" si="57"/>
        <v>#N/A</v>
      </c>
      <c r="U109" s="3"/>
      <c r="V109" s="150" t="e">
        <f t="shared" si="48"/>
        <v>#N/A</v>
      </c>
      <c r="W109" s="150" t="e">
        <f t="shared" si="49"/>
        <v>#N/A</v>
      </c>
      <c r="X109" s="150" t="e">
        <f t="shared" si="50"/>
        <v>#N/A</v>
      </c>
      <c r="Y109" s="150" t="e">
        <f t="shared" si="51"/>
        <v>#N/A</v>
      </c>
      <c r="Z109" s="150" t="e">
        <f t="shared" si="52"/>
        <v>#N/A</v>
      </c>
      <c r="AA109" s="181" t="e">
        <f>IF(D109="",NA(),AVERAGE(D176:D$200,D$83:D109))</f>
        <v>#N/A</v>
      </c>
      <c r="AB109" s="181" t="e">
        <f>IF(E109="",NA(),AVERAGE(E176:E$200,E$83:E109))</f>
        <v>#N/A</v>
      </c>
      <c r="AC109" s="181" t="e">
        <f>IF(F109="",NA(),AVERAGE(F176:F$200,F$83:F109))</f>
        <v>#N/A</v>
      </c>
      <c r="AD109" s="181" t="e">
        <f>IF(G109="",NA(),AVERAGE(G176:G$200,G$83:G109))</f>
        <v>#N/A</v>
      </c>
      <c r="AE109" s="285" t="e">
        <f t="shared" si="53"/>
        <v>#N/A</v>
      </c>
    </row>
    <row r="110" spans="1:31" ht="15" customHeight="1" x14ac:dyDescent="0.25">
      <c r="A110" s="3"/>
      <c r="B110" s="147" t="e">
        <f t="shared" si="58"/>
        <v>#NUM!</v>
      </c>
      <c r="C110" s="94">
        <v>28</v>
      </c>
      <c r="D110" s="292"/>
      <c r="E110" s="292"/>
      <c r="F110" s="292"/>
      <c r="G110" s="292"/>
      <c r="H110" s="112" t="str">
        <f t="shared" si="54"/>
        <v/>
      </c>
      <c r="I110" s="294"/>
      <c r="J110" s="124" t="e">
        <f>IF(H110="", NA(),SUM(H$83:H110))</f>
        <v>#N/A</v>
      </c>
      <c r="K110" s="116" t="e">
        <f>IF(H110="",NA(), AVERAGE(H$83:H110))</f>
        <v>#N/A</v>
      </c>
      <c r="L110" s="119" t="str">
        <f t="shared" si="45"/>
        <v/>
      </c>
      <c r="M110" s="125" t="str">
        <f t="shared" si="55"/>
        <v/>
      </c>
      <c r="N110" s="126" t="e">
        <f>IF(H110="",NA(),SUM(I$83:I110))</f>
        <v>#N/A</v>
      </c>
      <c r="O110" s="118" t="e">
        <f>IF(H110="",NA(),AVERAGE(I$83:I110))</f>
        <v>#N/A</v>
      </c>
      <c r="P110" s="128" t="str">
        <f t="shared" si="46"/>
        <v/>
      </c>
      <c r="Q110" s="125" t="str">
        <f t="shared" si="56"/>
        <v/>
      </c>
      <c r="R110" s="122" t="e">
        <f>IF(H110="",NA(),IF(J176=0,NA(),AVERAGE(H177:H$200,H$83:H110)))</f>
        <v>#N/A</v>
      </c>
      <c r="S110" s="118" t="e">
        <f>IF(H110="",NA(),IF(N176=0,NA(),AVERAGE(I177:I$200,I$83:I110)))</f>
        <v>#N/A</v>
      </c>
      <c r="T110" s="128" t="e">
        <f t="shared" si="57"/>
        <v>#N/A</v>
      </c>
      <c r="U110" s="3"/>
      <c r="V110" s="150" t="e">
        <f t="shared" si="48"/>
        <v>#N/A</v>
      </c>
      <c r="W110" s="150" t="e">
        <f t="shared" si="49"/>
        <v>#N/A</v>
      </c>
      <c r="X110" s="150" t="e">
        <f t="shared" si="50"/>
        <v>#N/A</v>
      </c>
      <c r="Y110" s="150" t="e">
        <f t="shared" si="51"/>
        <v>#N/A</v>
      </c>
      <c r="Z110" s="150" t="e">
        <f t="shared" si="52"/>
        <v>#N/A</v>
      </c>
      <c r="AA110" s="181" t="e">
        <f>IF(D110="",NA(),AVERAGE(D177:D$200,D$83:D110))</f>
        <v>#N/A</v>
      </c>
      <c r="AB110" s="181" t="e">
        <f>IF(E110="",NA(),AVERAGE(E177:E$200,E$83:E110))</f>
        <v>#N/A</v>
      </c>
      <c r="AC110" s="181" t="e">
        <f>IF(F110="",NA(),AVERAGE(F177:F$200,F$83:F110))</f>
        <v>#N/A</v>
      </c>
      <c r="AD110" s="181" t="e">
        <f>IF(G110="",NA(),AVERAGE(G177:G$200,G$83:G110))</f>
        <v>#N/A</v>
      </c>
      <c r="AE110" s="285" t="e">
        <f t="shared" si="53"/>
        <v>#N/A</v>
      </c>
    </row>
    <row r="111" spans="1:31" ht="15" customHeight="1" x14ac:dyDescent="0.25">
      <c r="A111" s="3"/>
      <c r="B111" s="147" t="e">
        <f t="shared" si="58"/>
        <v>#NUM!</v>
      </c>
      <c r="C111" s="94">
        <v>29</v>
      </c>
      <c r="D111" s="292"/>
      <c r="E111" s="292"/>
      <c r="F111" s="292"/>
      <c r="G111" s="292"/>
      <c r="H111" s="112" t="str">
        <f t="shared" si="54"/>
        <v/>
      </c>
      <c r="I111" s="294"/>
      <c r="J111" s="124" t="e">
        <f>IF(H111="", NA(),SUM(H$83:H111))</f>
        <v>#N/A</v>
      </c>
      <c r="K111" s="116" t="e">
        <f>IF(H111="",NA(), AVERAGE(H$83:H111))</f>
        <v>#N/A</v>
      </c>
      <c r="L111" s="119" t="str">
        <f t="shared" si="45"/>
        <v/>
      </c>
      <c r="M111" s="125" t="str">
        <f t="shared" si="55"/>
        <v/>
      </c>
      <c r="N111" s="126" t="e">
        <f>IF(H111="",NA(),SUM(I$83:I111))</f>
        <v>#N/A</v>
      </c>
      <c r="O111" s="118" t="e">
        <f>IF(H111="",NA(),AVERAGE(I$83:I111))</f>
        <v>#N/A</v>
      </c>
      <c r="P111" s="128" t="str">
        <f t="shared" si="46"/>
        <v/>
      </c>
      <c r="Q111" s="125" t="str">
        <f t="shared" si="56"/>
        <v/>
      </c>
      <c r="R111" s="122" t="e">
        <f>IF(H111="",NA(),IF(J177=0,NA(),AVERAGE(H178:H$200,H$83:H111)))</f>
        <v>#N/A</v>
      </c>
      <c r="S111" s="118" t="e">
        <f>IF(H111="",NA(),IF(N177=0,NA(),AVERAGE(I178:I$200,I$83:I111)))</f>
        <v>#N/A</v>
      </c>
      <c r="T111" s="128" t="e">
        <f t="shared" si="57"/>
        <v>#N/A</v>
      </c>
      <c r="U111" s="3"/>
      <c r="V111" s="150" t="e">
        <f t="shared" si="48"/>
        <v>#N/A</v>
      </c>
      <c r="W111" s="150" t="e">
        <f t="shared" si="49"/>
        <v>#N/A</v>
      </c>
      <c r="X111" s="150" t="e">
        <f t="shared" si="50"/>
        <v>#N/A</v>
      </c>
      <c r="Y111" s="150" t="e">
        <f t="shared" si="51"/>
        <v>#N/A</v>
      </c>
      <c r="Z111" s="150" t="e">
        <f t="shared" si="52"/>
        <v>#N/A</v>
      </c>
      <c r="AA111" s="181" t="e">
        <f>IF(D111="",NA(),AVERAGE(D178:D$200,D$83:D111))</f>
        <v>#N/A</v>
      </c>
      <c r="AB111" s="181" t="e">
        <f>IF(E111="",NA(),AVERAGE(E178:E$200,E$83:E111))</f>
        <v>#N/A</v>
      </c>
      <c r="AC111" s="181" t="e">
        <f>IF(F111="",NA(),AVERAGE(F178:F$200,F$83:F111))</f>
        <v>#N/A</v>
      </c>
      <c r="AD111" s="181" t="e">
        <f>IF(G111="",NA(),AVERAGE(G178:G$200,G$83:G111))</f>
        <v>#N/A</v>
      </c>
      <c r="AE111" s="285" t="e">
        <f t="shared" si="53"/>
        <v>#N/A</v>
      </c>
    </row>
    <row r="112" spans="1:31" ht="15" customHeight="1" x14ac:dyDescent="0.25">
      <c r="A112" s="3"/>
      <c r="B112" s="147" t="e">
        <f t="shared" si="58"/>
        <v>#NUM!</v>
      </c>
      <c r="C112" s="94">
        <v>30</v>
      </c>
      <c r="D112" s="292"/>
      <c r="E112" s="292"/>
      <c r="F112" s="292"/>
      <c r="G112" s="292"/>
      <c r="H112" s="112" t="str">
        <f t="shared" si="54"/>
        <v/>
      </c>
      <c r="I112" s="294"/>
      <c r="J112" s="124" t="e">
        <f>IF(H112="", NA(),SUM(H$83:H112))</f>
        <v>#N/A</v>
      </c>
      <c r="K112" s="116" t="e">
        <f>IF(H112="",NA(), AVERAGE(H$83:H112))</f>
        <v>#N/A</v>
      </c>
      <c r="L112" s="119" t="str">
        <f t="shared" si="45"/>
        <v/>
      </c>
      <c r="M112" s="125" t="str">
        <f t="shared" si="55"/>
        <v/>
      </c>
      <c r="N112" s="126" t="e">
        <f>IF(H112="",NA(),SUM(I$83:I112))</f>
        <v>#N/A</v>
      </c>
      <c r="O112" s="118" t="e">
        <f>IF(H112="",NA(),AVERAGE(I$83:I112))</f>
        <v>#N/A</v>
      </c>
      <c r="P112" s="128" t="str">
        <f t="shared" si="46"/>
        <v/>
      </c>
      <c r="Q112" s="125" t="str">
        <f t="shared" si="56"/>
        <v/>
      </c>
      <c r="R112" s="122" t="e">
        <f>IF(H112="",NA(),IF(J178=0,NA(),AVERAGE(H179:H$200,H$83:H112)))</f>
        <v>#N/A</v>
      </c>
      <c r="S112" s="118" t="e">
        <f>IF(H112="",NA(),IF(N178=0,NA(),AVERAGE(I179:I$200,I$83:I112)))</f>
        <v>#N/A</v>
      </c>
      <c r="T112" s="128" t="e">
        <f t="shared" si="57"/>
        <v>#N/A</v>
      </c>
      <c r="U112" s="3"/>
      <c r="V112" s="150" t="e">
        <f t="shared" si="48"/>
        <v>#N/A</v>
      </c>
      <c r="W112" s="150" t="e">
        <f t="shared" si="49"/>
        <v>#N/A</v>
      </c>
      <c r="X112" s="150" t="e">
        <f t="shared" si="50"/>
        <v>#N/A</v>
      </c>
      <c r="Y112" s="150" t="e">
        <f t="shared" si="51"/>
        <v>#N/A</v>
      </c>
      <c r="Z112" s="150" t="e">
        <f t="shared" si="52"/>
        <v>#N/A</v>
      </c>
      <c r="AA112" s="181" t="e">
        <f>IF(D112="",NA(),AVERAGE(D179:D$200,D$83:D112))</f>
        <v>#N/A</v>
      </c>
      <c r="AB112" s="181" t="e">
        <f>IF(E112="",NA(),AVERAGE(E179:E$200,E$83:E112))</f>
        <v>#N/A</v>
      </c>
      <c r="AC112" s="181" t="e">
        <f>IF(F112="",NA(),AVERAGE(F179:F$200,F$83:F112))</f>
        <v>#N/A</v>
      </c>
      <c r="AD112" s="181" t="e">
        <f>IF(G112="",NA(),AVERAGE(G179:G$200,G$83:G112))</f>
        <v>#N/A</v>
      </c>
      <c r="AE112" s="285" t="e">
        <f t="shared" si="53"/>
        <v>#N/A</v>
      </c>
    </row>
    <row r="113" spans="1:31" ht="15" customHeight="1" x14ac:dyDescent="0.25">
      <c r="A113" s="3"/>
      <c r="B113" s="147" t="e">
        <f t="shared" si="58"/>
        <v>#NUM!</v>
      </c>
      <c r="C113" s="94">
        <v>31</v>
      </c>
      <c r="D113" s="292"/>
      <c r="E113" s="292"/>
      <c r="F113" s="292"/>
      <c r="G113" s="292"/>
      <c r="H113" s="112" t="str">
        <f t="shared" si="54"/>
        <v/>
      </c>
      <c r="I113" s="294"/>
      <c r="J113" s="124" t="e">
        <f>IF(H113="", NA(),SUM(H$83:H113))</f>
        <v>#N/A</v>
      </c>
      <c r="K113" s="116" t="e">
        <f>IF(H113="",NA(), AVERAGE(H$83:H113))</f>
        <v>#N/A</v>
      </c>
      <c r="L113" s="119" t="str">
        <f t="shared" si="45"/>
        <v/>
      </c>
      <c r="M113" s="125" t="str">
        <f t="shared" si="55"/>
        <v/>
      </c>
      <c r="N113" s="126" t="e">
        <f>IF(H113="",NA(),SUM(I$83:I113))</f>
        <v>#N/A</v>
      </c>
      <c r="O113" s="118" t="e">
        <f>IF(H113="",NA(),AVERAGE(I$83:I113))</f>
        <v>#N/A</v>
      </c>
      <c r="P113" s="128" t="str">
        <f t="shared" si="46"/>
        <v/>
      </c>
      <c r="Q113" s="125" t="str">
        <f t="shared" si="56"/>
        <v/>
      </c>
      <c r="R113" s="122" t="e">
        <f>IF(H113="",NA(),IF(J179=0,NA(),AVERAGE(H180:H$200,H$83:H113)))</f>
        <v>#N/A</v>
      </c>
      <c r="S113" s="118" t="e">
        <f>IF(H113="",NA(),IF(N179=0,NA(),AVERAGE(I180:I$200,I$83:I113)))</f>
        <v>#N/A</v>
      </c>
      <c r="T113" s="128" t="e">
        <f t="shared" si="57"/>
        <v>#N/A</v>
      </c>
      <c r="U113" s="3"/>
      <c r="V113" s="150" t="e">
        <f t="shared" si="48"/>
        <v>#N/A</v>
      </c>
      <c r="W113" s="150" t="e">
        <f t="shared" si="49"/>
        <v>#N/A</v>
      </c>
      <c r="X113" s="150" t="e">
        <f t="shared" si="50"/>
        <v>#N/A</v>
      </c>
      <c r="Y113" s="150" t="e">
        <f t="shared" si="51"/>
        <v>#N/A</v>
      </c>
      <c r="Z113" s="150" t="e">
        <f t="shared" si="52"/>
        <v>#N/A</v>
      </c>
      <c r="AA113" s="181" t="e">
        <f>IF(D113="",NA(),AVERAGE(D180:D$200,D$83:D113))</f>
        <v>#N/A</v>
      </c>
      <c r="AB113" s="181" t="e">
        <f>IF(E113="",NA(),AVERAGE(E180:E$200,E$83:E113))</f>
        <v>#N/A</v>
      </c>
      <c r="AC113" s="181" t="e">
        <f>IF(F113="",NA(),AVERAGE(F180:F$200,F$83:F113))</f>
        <v>#N/A</v>
      </c>
      <c r="AD113" s="181" t="e">
        <f>IF(G113="",NA(),AVERAGE(G180:G$200,G$83:G113))</f>
        <v>#N/A</v>
      </c>
      <c r="AE113" s="285" t="e">
        <f t="shared" si="53"/>
        <v>#N/A</v>
      </c>
    </row>
    <row r="114" spans="1:31" ht="15" customHeight="1" x14ac:dyDescent="0.25">
      <c r="A114" s="3"/>
      <c r="B114" s="147" t="e">
        <f t="shared" si="58"/>
        <v>#NUM!</v>
      </c>
      <c r="C114" s="94">
        <v>32</v>
      </c>
      <c r="D114" s="292"/>
      <c r="E114" s="292"/>
      <c r="F114" s="292"/>
      <c r="G114" s="292"/>
      <c r="H114" s="112" t="str">
        <f t="shared" si="54"/>
        <v/>
      </c>
      <c r="I114" s="294"/>
      <c r="J114" s="124" t="e">
        <f>IF(H114="", NA(),SUM(H$83:H114))</f>
        <v>#N/A</v>
      </c>
      <c r="K114" s="116" t="e">
        <f>IF(H114="",NA(), AVERAGE(H$83:H114))</f>
        <v>#N/A</v>
      </c>
      <c r="L114" s="119" t="str">
        <f t="shared" si="45"/>
        <v/>
      </c>
      <c r="M114" s="125" t="str">
        <f t="shared" si="55"/>
        <v/>
      </c>
      <c r="N114" s="126" t="e">
        <f>IF(H114="",NA(),SUM(I$83:I114))</f>
        <v>#N/A</v>
      </c>
      <c r="O114" s="118" t="e">
        <f>IF(H114="",NA(),AVERAGE(I$83:I114))</f>
        <v>#N/A</v>
      </c>
      <c r="P114" s="128" t="str">
        <f t="shared" si="46"/>
        <v/>
      </c>
      <c r="Q114" s="125" t="str">
        <f t="shared" si="56"/>
        <v/>
      </c>
      <c r="R114" s="122" t="e">
        <f>IF(H114="",NA(),IF(J180=0,NA(),AVERAGE(H181:H$200,H$83:H114)))</f>
        <v>#N/A</v>
      </c>
      <c r="S114" s="118" t="e">
        <f>IF(H114="",NA(),IF(N180=0,NA(),AVERAGE(I181:I$200,I$83:I114)))</f>
        <v>#N/A</v>
      </c>
      <c r="T114" s="128" t="e">
        <f t="shared" si="57"/>
        <v>#N/A</v>
      </c>
      <c r="U114" s="3"/>
      <c r="V114" s="150" t="e">
        <f t="shared" si="48"/>
        <v>#N/A</v>
      </c>
      <c r="W114" s="150" t="e">
        <f t="shared" si="49"/>
        <v>#N/A</v>
      </c>
      <c r="X114" s="150" t="e">
        <f t="shared" si="50"/>
        <v>#N/A</v>
      </c>
      <c r="Y114" s="150" t="e">
        <f t="shared" si="51"/>
        <v>#N/A</v>
      </c>
      <c r="Z114" s="150" t="e">
        <f t="shared" si="52"/>
        <v>#N/A</v>
      </c>
      <c r="AA114" s="181" t="e">
        <f>IF(D114="",NA(),AVERAGE(D181:D$200,D$83:D114))</f>
        <v>#N/A</v>
      </c>
      <c r="AB114" s="181" t="e">
        <f>IF(E114="",NA(),AVERAGE(E181:E$200,E$83:E114))</f>
        <v>#N/A</v>
      </c>
      <c r="AC114" s="181" t="e">
        <f>IF(F114="",NA(),AVERAGE(F181:F$200,F$83:F114))</f>
        <v>#N/A</v>
      </c>
      <c r="AD114" s="181" t="e">
        <f>IF(G114="",NA(),AVERAGE(G181:G$200,G$83:G114))</f>
        <v>#N/A</v>
      </c>
      <c r="AE114" s="285" t="e">
        <f t="shared" si="53"/>
        <v>#N/A</v>
      </c>
    </row>
    <row r="115" spans="1:31" ht="15" customHeight="1" x14ac:dyDescent="0.25">
      <c r="A115" s="3"/>
      <c r="B115" s="147" t="e">
        <f t="shared" si="58"/>
        <v>#NUM!</v>
      </c>
      <c r="C115" s="94">
        <v>33</v>
      </c>
      <c r="D115" s="292"/>
      <c r="E115" s="292"/>
      <c r="F115" s="292"/>
      <c r="G115" s="292"/>
      <c r="H115" s="112" t="str">
        <f t="shared" si="54"/>
        <v/>
      </c>
      <c r="I115" s="294"/>
      <c r="J115" s="124" t="e">
        <f>IF(H115="", NA(),SUM(H$83:H115))</f>
        <v>#N/A</v>
      </c>
      <c r="K115" s="116" t="e">
        <f>IF(H115="",NA(), AVERAGE(H$83:H115))</f>
        <v>#N/A</v>
      </c>
      <c r="L115" s="119" t="str">
        <f t="shared" ref="L115:L135" si="59">IF(H115="","",IF(J181=0,NA(), K115-K181))</f>
        <v/>
      </c>
      <c r="M115" s="125" t="str">
        <f t="shared" si="55"/>
        <v/>
      </c>
      <c r="N115" s="126" t="e">
        <f>IF(H115="",NA(),SUM(I$83:I115))</f>
        <v>#N/A</v>
      </c>
      <c r="O115" s="118" t="e">
        <f>IF(H115="",NA(),AVERAGE(I$83:I115))</f>
        <v>#N/A</v>
      </c>
      <c r="P115" s="128" t="str">
        <f t="shared" ref="P115:P135" si="60">IF(H115="","",IF(N181=0,NA(), O115-O181))</f>
        <v/>
      </c>
      <c r="Q115" s="125" t="str">
        <f t="shared" si="56"/>
        <v/>
      </c>
      <c r="R115" s="122" t="e">
        <f>IF(H115="",NA(),IF(J181=0,NA(),AVERAGE(H182:H$200,H$83:H115)))</f>
        <v>#N/A</v>
      </c>
      <c r="S115" s="118" t="e">
        <f>IF(H115="",NA(),IF(N181=0,NA(),AVERAGE(I182:I$200,I$83:I115)))</f>
        <v>#N/A</v>
      </c>
      <c r="T115" s="128" t="e">
        <f t="shared" si="57"/>
        <v>#N/A</v>
      </c>
      <c r="U115" s="3"/>
      <c r="V115" s="150" t="e">
        <f t="shared" ref="V115:V135" si="61">IF(H115="",NA(),+H115)</f>
        <v>#N/A</v>
      </c>
      <c r="W115" s="150" t="e">
        <f t="shared" ref="W115:W135" si="62">IF(D115="",NA(),+D115)</f>
        <v>#N/A</v>
      </c>
      <c r="X115" s="150" t="e">
        <f t="shared" ref="X115:X135" si="63">IF(E115="",NA(),+E115)</f>
        <v>#N/A</v>
      </c>
      <c r="Y115" s="150" t="e">
        <f t="shared" ref="Y115:Y135" si="64">IF(F115="",NA(),+F115)</f>
        <v>#N/A</v>
      </c>
      <c r="Z115" s="150" t="e">
        <f t="shared" ref="Z115:Z135" si="65">IF(G115="",NA(),+G115)</f>
        <v>#N/A</v>
      </c>
      <c r="AA115" s="181" t="e">
        <f>IF(D115="",NA(),AVERAGE(D182:D$200,D$83:D115))</f>
        <v>#N/A</v>
      </c>
      <c r="AB115" s="181" t="e">
        <f>IF(E115="",NA(),AVERAGE(E182:E$200,E$83:E115))</f>
        <v>#N/A</v>
      </c>
      <c r="AC115" s="181" t="e">
        <f>IF(F115="",NA(),AVERAGE(F182:F$200,F$83:F115))</f>
        <v>#N/A</v>
      </c>
      <c r="AD115" s="181" t="e">
        <f>IF(G115="",NA(),AVERAGE(G182:G$200,G$83:G115))</f>
        <v>#N/A</v>
      </c>
      <c r="AE115" s="285" t="e">
        <f t="shared" ref="AE115:AE135" si="66">IF(I115="",NA(),I115)</f>
        <v>#N/A</v>
      </c>
    </row>
    <row r="116" spans="1:31" ht="15" customHeight="1" x14ac:dyDescent="0.25">
      <c r="A116" s="3"/>
      <c r="B116" s="147" t="e">
        <f t="shared" si="58"/>
        <v>#NUM!</v>
      </c>
      <c r="C116" s="94">
        <v>34</v>
      </c>
      <c r="D116" s="292"/>
      <c r="E116" s="292"/>
      <c r="F116" s="292"/>
      <c r="G116" s="292"/>
      <c r="H116" s="112" t="str">
        <f t="shared" si="54"/>
        <v/>
      </c>
      <c r="I116" s="294"/>
      <c r="J116" s="124" t="e">
        <f>IF(H116="", NA(),SUM(H$83:H116))</f>
        <v>#N/A</v>
      </c>
      <c r="K116" s="116" t="e">
        <f>IF(H116="",NA(), AVERAGE(H$83:H116))</f>
        <v>#N/A</v>
      </c>
      <c r="L116" s="119" t="str">
        <f t="shared" si="59"/>
        <v/>
      </c>
      <c r="M116" s="125" t="str">
        <f t="shared" si="55"/>
        <v/>
      </c>
      <c r="N116" s="126" t="e">
        <f>IF(H116="",NA(),SUM(I$83:I116))</f>
        <v>#N/A</v>
      </c>
      <c r="O116" s="118" t="e">
        <f>IF(H116="",NA(),AVERAGE(I$83:I116))</f>
        <v>#N/A</v>
      </c>
      <c r="P116" s="128" t="str">
        <f t="shared" si="60"/>
        <v/>
      </c>
      <c r="Q116" s="125" t="str">
        <f t="shared" si="56"/>
        <v/>
      </c>
      <c r="R116" s="122" t="e">
        <f>IF(H116="",NA(),IF(J182=0,NA(),AVERAGE(H183:H$200,H$83:H116)))</f>
        <v>#N/A</v>
      </c>
      <c r="S116" s="118" t="e">
        <f>IF(H116="",NA(),IF(N182=0,NA(),AVERAGE(I183:I$200,I$83:I116)))</f>
        <v>#N/A</v>
      </c>
      <c r="T116" s="128" t="e">
        <f t="shared" si="57"/>
        <v>#N/A</v>
      </c>
      <c r="U116" s="3"/>
      <c r="V116" s="150" t="e">
        <f t="shared" si="61"/>
        <v>#N/A</v>
      </c>
      <c r="W116" s="150" t="e">
        <f t="shared" si="62"/>
        <v>#N/A</v>
      </c>
      <c r="X116" s="150" t="e">
        <f t="shared" si="63"/>
        <v>#N/A</v>
      </c>
      <c r="Y116" s="150" t="e">
        <f t="shared" si="64"/>
        <v>#N/A</v>
      </c>
      <c r="Z116" s="150" t="e">
        <f t="shared" si="65"/>
        <v>#N/A</v>
      </c>
      <c r="AA116" s="181" t="e">
        <f>IF(D116="",NA(),AVERAGE(D183:D$200,D$83:D116))</f>
        <v>#N/A</v>
      </c>
      <c r="AB116" s="181" t="e">
        <f>IF(E116="",NA(),AVERAGE(E183:E$200,E$83:E116))</f>
        <v>#N/A</v>
      </c>
      <c r="AC116" s="181" t="e">
        <f>IF(F116="",NA(),AVERAGE(F183:F$200,F$83:F116))</f>
        <v>#N/A</v>
      </c>
      <c r="AD116" s="181" t="e">
        <f>IF(G116="",NA(),AVERAGE(G183:G$200,G$83:G116))</f>
        <v>#N/A</v>
      </c>
      <c r="AE116" s="285" t="e">
        <f t="shared" si="66"/>
        <v>#N/A</v>
      </c>
    </row>
    <row r="117" spans="1:31" ht="15" customHeight="1" x14ac:dyDescent="0.25">
      <c r="A117" s="3"/>
      <c r="B117" s="147" t="e">
        <f t="shared" si="58"/>
        <v>#NUM!</v>
      </c>
      <c r="C117" s="94">
        <v>35</v>
      </c>
      <c r="D117" s="292"/>
      <c r="E117" s="292"/>
      <c r="F117" s="292"/>
      <c r="G117" s="292"/>
      <c r="H117" s="112" t="str">
        <f t="shared" si="54"/>
        <v/>
      </c>
      <c r="I117" s="294"/>
      <c r="J117" s="124" t="e">
        <f>IF(H117="", NA(),SUM(H$83:H117))</f>
        <v>#N/A</v>
      </c>
      <c r="K117" s="116" t="e">
        <f>IF(H117="",NA(), AVERAGE(H$83:H117))</f>
        <v>#N/A</v>
      </c>
      <c r="L117" s="119" t="str">
        <f t="shared" si="59"/>
        <v/>
      </c>
      <c r="M117" s="125" t="str">
        <f t="shared" si="55"/>
        <v/>
      </c>
      <c r="N117" s="126" t="e">
        <f>IF(H117="",NA(),SUM(I$83:I117))</f>
        <v>#N/A</v>
      </c>
      <c r="O117" s="118" t="e">
        <f>IF(H117="",NA(),AVERAGE(I$83:I117))</f>
        <v>#N/A</v>
      </c>
      <c r="P117" s="128" t="str">
        <f t="shared" si="60"/>
        <v/>
      </c>
      <c r="Q117" s="125" t="str">
        <f t="shared" si="56"/>
        <v/>
      </c>
      <c r="R117" s="122" t="e">
        <f>IF(H117="",NA(),IF(J183=0,NA(),AVERAGE(H184:H$200,H$83:H117)))</f>
        <v>#N/A</v>
      </c>
      <c r="S117" s="118" t="e">
        <f>IF(H117="",NA(),IF(N183=0,NA(),AVERAGE(I184:I$200,I$83:I117)))</f>
        <v>#N/A</v>
      </c>
      <c r="T117" s="128" t="e">
        <f t="shared" si="57"/>
        <v>#N/A</v>
      </c>
      <c r="U117" s="3"/>
      <c r="V117" s="150" t="e">
        <f t="shared" si="61"/>
        <v>#N/A</v>
      </c>
      <c r="W117" s="150" t="e">
        <f t="shared" si="62"/>
        <v>#N/A</v>
      </c>
      <c r="X117" s="150" t="e">
        <f t="shared" si="63"/>
        <v>#N/A</v>
      </c>
      <c r="Y117" s="150" t="e">
        <f t="shared" si="64"/>
        <v>#N/A</v>
      </c>
      <c r="Z117" s="150" t="e">
        <f t="shared" si="65"/>
        <v>#N/A</v>
      </c>
      <c r="AA117" s="181" t="e">
        <f>IF(D117="",NA(),AVERAGE(D184:D$200,D$83:D117))</f>
        <v>#N/A</v>
      </c>
      <c r="AB117" s="181" t="e">
        <f>IF(E117="",NA(),AVERAGE(E184:E$200,E$83:E117))</f>
        <v>#N/A</v>
      </c>
      <c r="AC117" s="181" t="e">
        <f>IF(F117="",NA(),AVERAGE(F184:F$200,F$83:F117))</f>
        <v>#N/A</v>
      </c>
      <c r="AD117" s="181" t="e">
        <f>IF(G117="",NA(),AVERAGE(G184:G$200,G$83:G117))</f>
        <v>#N/A</v>
      </c>
      <c r="AE117" s="285" t="e">
        <f t="shared" si="66"/>
        <v>#N/A</v>
      </c>
    </row>
    <row r="118" spans="1:31" ht="15" customHeight="1" x14ac:dyDescent="0.25">
      <c r="A118" s="3"/>
      <c r="B118" s="147" t="e">
        <f t="shared" si="58"/>
        <v>#NUM!</v>
      </c>
      <c r="C118" s="94">
        <v>36</v>
      </c>
      <c r="D118" s="292"/>
      <c r="E118" s="292"/>
      <c r="F118" s="292"/>
      <c r="G118" s="292"/>
      <c r="H118" s="112" t="str">
        <f t="shared" si="54"/>
        <v/>
      </c>
      <c r="I118" s="294"/>
      <c r="J118" s="124" t="e">
        <f>IF(H118="", NA(),SUM(H$83:H118))</f>
        <v>#N/A</v>
      </c>
      <c r="K118" s="116" t="e">
        <f>IF(H118="",NA(), AVERAGE(H$83:H118))</f>
        <v>#N/A</v>
      </c>
      <c r="L118" s="119" t="str">
        <f t="shared" si="59"/>
        <v/>
      </c>
      <c r="M118" s="125" t="str">
        <f t="shared" si="55"/>
        <v/>
      </c>
      <c r="N118" s="126" t="e">
        <f>IF(H118="",NA(),SUM(I$83:I118))</f>
        <v>#N/A</v>
      </c>
      <c r="O118" s="118" t="e">
        <f>IF(H118="",NA(),AVERAGE(I$83:I118))</f>
        <v>#N/A</v>
      </c>
      <c r="P118" s="128" t="str">
        <f t="shared" si="60"/>
        <v/>
      </c>
      <c r="Q118" s="125" t="str">
        <f t="shared" si="56"/>
        <v/>
      </c>
      <c r="R118" s="122" t="e">
        <f>IF(H118="",NA(),IF(J184=0,NA(),AVERAGE(H185:H$200,H$83:H118)))</f>
        <v>#N/A</v>
      </c>
      <c r="S118" s="118" t="e">
        <f>IF(H118="",NA(),IF(N184=0,NA(),AVERAGE(I185:I$200,I$83:I118)))</f>
        <v>#N/A</v>
      </c>
      <c r="T118" s="128" t="e">
        <f t="shared" si="57"/>
        <v>#N/A</v>
      </c>
      <c r="U118" s="3"/>
      <c r="V118" s="150" t="e">
        <f t="shared" si="61"/>
        <v>#N/A</v>
      </c>
      <c r="W118" s="150" t="e">
        <f t="shared" si="62"/>
        <v>#N/A</v>
      </c>
      <c r="X118" s="150" t="e">
        <f t="shared" si="63"/>
        <v>#N/A</v>
      </c>
      <c r="Y118" s="150" t="e">
        <f t="shared" si="64"/>
        <v>#N/A</v>
      </c>
      <c r="Z118" s="150" t="e">
        <f t="shared" si="65"/>
        <v>#N/A</v>
      </c>
      <c r="AA118" s="181" t="e">
        <f>IF(D118="",NA(),AVERAGE(D185:D$200,D$83:D118))</f>
        <v>#N/A</v>
      </c>
      <c r="AB118" s="181" t="e">
        <f>IF(E118="",NA(),AVERAGE(E185:E$200,E$83:E118))</f>
        <v>#N/A</v>
      </c>
      <c r="AC118" s="181" t="e">
        <f>IF(F118="",NA(),AVERAGE(F185:F$200,F$83:F118))</f>
        <v>#N/A</v>
      </c>
      <c r="AD118" s="181" t="e">
        <f>IF(G118="",NA(),AVERAGE(G185:G$200,G$83:G118))</f>
        <v>#N/A</v>
      </c>
      <c r="AE118" s="285" t="e">
        <f t="shared" si="66"/>
        <v>#N/A</v>
      </c>
    </row>
    <row r="119" spans="1:31" ht="15" customHeight="1" x14ac:dyDescent="0.25">
      <c r="A119" s="3"/>
      <c r="B119" s="147" t="e">
        <f t="shared" si="58"/>
        <v>#NUM!</v>
      </c>
      <c r="C119" s="94">
        <v>37</v>
      </c>
      <c r="D119" s="292"/>
      <c r="E119" s="292"/>
      <c r="F119" s="292"/>
      <c r="G119" s="292"/>
      <c r="H119" s="112" t="str">
        <f t="shared" si="54"/>
        <v/>
      </c>
      <c r="I119" s="294"/>
      <c r="J119" s="124" t="e">
        <f>IF(H119="", NA(),SUM(H$83:H119))</f>
        <v>#N/A</v>
      </c>
      <c r="K119" s="116" t="e">
        <f>IF(H119="",NA(), AVERAGE(H$83:H119))</f>
        <v>#N/A</v>
      </c>
      <c r="L119" s="119" t="str">
        <f t="shared" si="59"/>
        <v/>
      </c>
      <c r="M119" s="125" t="str">
        <f t="shared" si="55"/>
        <v/>
      </c>
      <c r="N119" s="126" t="e">
        <f>IF(H119="",NA(),SUM(I$83:I119))</f>
        <v>#N/A</v>
      </c>
      <c r="O119" s="118" t="e">
        <f>IF(H119="",NA(),AVERAGE(I$83:I119))</f>
        <v>#N/A</v>
      </c>
      <c r="P119" s="128" t="str">
        <f t="shared" si="60"/>
        <v/>
      </c>
      <c r="Q119" s="125" t="str">
        <f t="shared" si="56"/>
        <v/>
      </c>
      <c r="R119" s="122" t="e">
        <f>IF(H119="",NA(),IF(J185=0,NA(),AVERAGE(H186:H$200,H$83:H119)))</f>
        <v>#N/A</v>
      </c>
      <c r="S119" s="118" t="e">
        <f>IF(H119="",NA(),IF(N185=0,NA(),AVERAGE(I186:I$200,I$83:I119)))</f>
        <v>#N/A</v>
      </c>
      <c r="T119" s="128" t="e">
        <f t="shared" si="57"/>
        <v>#N/A</v>
      </c>
      <c r="U119" s="3"/>
      <c r="V119" s="150" t="e">
        <f t="shared" si="61"/>
        <v>#N/A</v>
      </c>
      <c r="W119" s="150" t="e">
        <f t="shared" si="62"/>
        <v>#N/A</v>
      </c>
      <c r="X119" s="150" t="e">
        <f t="shared" si="63"/>
        <v>#N/A</v>
      </c>
      <c r="Y119" s="150" t="e">
        <f t="shared" si="64"/>
        <v>#N/A</v>
      </c>
      <c r="Z119" s="150" t="e">
        <f t="shared" si="65"/>
        <v>#N/A</v>
      </c>
      <c r="AA119" s="181" t="e">
        <f>IF(D119="",NA(),AVERAGE(D186:D$200,D$83:D119))</f>
        <v>#N/A</v>
      </c>
      <c r="AB119" s="181" t="e">
        <f>IF(E119="",NA(),AVERAGE(E186:E$200,E$83:E119))</f>
        <v>#N/A</v>
      </c>
      <c r="AC119" s="181" t="e">
        <f>IF(F119="",NA(),AVERAGE(F186:F$200,F$83:F119))</f>
        <v>#N/A</v>
      </c>
      <c r="AD119" s="181" t="e">
        <f>IF(G119="",NA(),AVERAGE(G186:G$200,G$83:G119))</f>
        <v>#N/A</v>
      </c>
      <c r="AE119" s="285" t="e">
        <f t="shared" si="66"/>
        <v>#N/A</v>
      </c>
    </row>
    <row r="120" spans="1:31" ht="15" customHeight="1" x14ac:dyDescent="0.25">
      <c r="A120" s="3"/>
      <c r="B120" s="147" t="e">
        <f t="shared" si="58"/>
        <v>#NUM!</v>
      </c>
      <c r="C120" s="94">
        <v>38</v>
      </c>
      <c r="D120" s="292"/>
      <c r="E120" s="292"/>
      <c r="F120" s="292"/>
      <c r="G120" s="292"/>
      <c r="H120" s="112" t="str">
        <f t="shared" si="54"/>
        <v/>
      </c>
      <c r="I120" s="294"/>
      <c r="J120" s="124" t="e">
        <f>IF(H120="", NA(),SUM(H$83:H120))</f>
        <v>#N/A</v>
      </c>
      <c r="K120" s="116" t="e">
        <f>IF(H120="",NA(), AVERAGE(H$83:H120))</f>
        <v>#N/A</v>
      </c>
      <c r="L120" s="119" t="str">
        <f t="shared" si="59"/>
        <v/>
      </c>
      <c r="M120" s="125" t="str">
        <f t="shared" si="55"/>
        <v/>
      </c>
      <c r="N120" s="126" t="e">
        <f>IF(H120="",NA(),SUM(I$83:I120))</f>
        <v>#N/A</v>
      </c>
      <c r="O120" s="118" t="e">
        <f>IF(H120="",NA(),AVERAGE(I$83:I120))</f>
        <v>#N/A</v>
      </c>
      <c r="P120" s="128" t="str">
        <f t="shared" si="60"/>
        <v/>
      </c>
      <c r="Q120" s="125" t="str">
        <f t="shared" si="56"/>
        <v/>
      </c>
      <c r="R120" s="122" t="e">
        <f>IF(H120="",NA(),IF(J186=0,NA(),AVERAGE(H187:H$200,H$83:H120)))</f>
        <v>#N/A</v>
      </c>
      <c r="S120" s="118" t="e">
        <f>IF(H120="",NA(),IF(N186=0,NA(),AVERAGE(I187:I$200,I$83:I120)))</f>
        <v>#N/A</v>
      </c>
      <c r="T120" s="128" t="e">
        <f t="shared" si="57"/>
        <v>#N/A</v>
      </c>
      <c r="U120" s="3"/>
      <c r="V120" s="150" t="e">
        <f t="shared" si="61"/>
        <v>#N/A</v>
      </c>
      <c r="W120" s="150" t="e">
        <f t="shared" si="62"/>
        <v>#N/A</v>
      </c>
      <c r="X120" s="150" t="e">
        <f t="shared" si="63"/>
        <v>#N/A</v>
      </c>
      <c r="Y120" s="150" t="e">
        <f t="shared" si="64"/>
        <v>#N/A</v>
      </c>
      <c r="Z120" s="150" t="e">
        <f t="shared" si="65"/>
        <v>#N/A</v>
      </c>
      <c r="AA120" s="181" t="e">
        <f>IF(D120="",NA(),AVERAGE(D187:D$200,D$83:D120))</f>
        <v>#N/A</v>
      </c>
      <c r="AB120" s="181" t="e">
        <f>IF(E120="",NA(),AVERAGE(E187:E$200,E$83:E120))</f>
        <v>#N/A</v>
      </c>
      <c r="AC120" s="181" t="e">
        <f>IF(F120="",NA(),AVERAGE(F187:F$200,F$83:F120))</f>
        <v>#N/A</v>
      </c>
      <c r="AD120" s="181" t="e">
        <f>IF(G120="",NA(),AVERAGE(G187:G$200,G$83:G120))</f>
        <v>#N/A</v>
      </c>
      <c r="AE120" s="285" t="e">
        <f t="shared" si="66"/>
        <v>#N/A</v>
      </c>
    </row>
    <row r="121" spans="1:31" ht="15" customHeight="1" x14ac:dyDescent="0.25">
      <c r="A121" s="3"/>
      <c r="B121" s="147" t="e">
        <f t="shared" si="58"/>
        <v>#NUM!</v>
      </c>
      <c r="C121" s="94">
        <v>39</v>
      </c>
      <c r="D121" s="292"/>
      <c r="E121" s="292"/>
      <c r="F121" s="292"/>
      <c r="G121" s="292"/>
      <c r="H121" s="112" t="str">
        <f t="shared" si="54"/>
        <v/>
      </c>
      <c r="I121" s="294"/>
      <c r="J121" s="124" t="e">
        <f>IF(H121="", NA(),SUM(H$83:H121))</f>
        <v>#N/A</v>
      </c>
      <c r="K121" s="116" t="e">
        <f>IF(H121="",NA(), AVERAGE(H$83:H121))</f>
        <v>#N/A</v>
      </c>
      <c r="L121" s="119" t="str">
        <f t="shared" si="59"/>
        <v/>
      </c>
      <c r="M121" s="125" t="str">
        <f t="shared" si="55"/>
        <v/>
      </c>
      <c r="N121" s="126" t="e">
        <f>IF(H121="",NA(),SUM(I$83:I121))</f>
        <v>#N/A</v>
      </c>
      <c r="O121" s="118" t="e">
        <f>IF(H121="",NA(),AVERAGE(I$83:I121))</f>
        <v>#N/A</v>
      </c>
      <c r="P121" s="128" t="str">
        <f t="shared" si="60"/>
        <v/>
      </c>
      <c r="Q121" s="125" t="str">
        <f t="shared" si="56"/>
        <v/>
      </c>
      <c r="R121" s="122" t="e">
        <f>IF(H121="",NA(),IF(J187=0,NA(),AVERAGE(H188:H$200,H$83:H121)))</f>
        <v>#N/A</v>
      </c>
      <c r="S121" s="118" t="e">
        <f>IF(H121="",NA(),IF(N187=0,NA(),AVERAGE(I188:I$200,I$83:I121)))</f>
        <v>#N/A</v>
      </c>
      <c r="T121" s="128" t="e">
        <f t="shared" si="57"/>
        <v>#N/A</v>
      </c>
      <c r="U121" s="3"/>
      <c r="V121" s="150" t="e">
        <f t="shared" si="61"/>
        <v>#N/A</v>
      </c>
      <c r="W121" s="150" t="e">
        <f t="shared" si="62"/>
        <v>#N/A</v>
      </c>
      <c r="X121" s="150" t="e">
        <f t="shared" si="63"/>
        <v>#N/A</v>
      </c>
      <c r="Y121" s="150" t="e">
        <f t="shared" si="64"/>
        <v>#N/A</v>
      </c>
      <c r="Z121" s="150" t="e">
        <f t="shared" si="65"/>
        <v>#N/A</v>
      </c>
      <c r="AA121" s="181" t="e">
        <f>IF(D121="",NA(),AVERAGE(D188:D$200,D$83:D121))</f>
        <v>#N/A</v>
      </c>
      <c r="AB121" s="181" t="e">
        <f>IF(E121="",NA(),AVERAGE(E188:E$200,E$83:E121))</f>
        <v>#N/A</v>
      </c>
      <c r="AC121" s="181" t="e">
        <f>IF(F121="",NA(),AVERAGE(F188:F$200,F$83:F121))</f>
        <v>#N/A</v>
      </c>
      <c r="AD121" s="181" t="e">
        <f>IF(G121="",NA(),AVERAGE(G188:G$200,G$83:G121))</f>
        <v>#N/A</v>
      </c>
      <c r="AE121" s="285" t="e">
        <f t="shared" si="66"/>
        <v>#N/A</v>
      </c>
    </row>
    <row r="122" spans="1:31" ht="15" customHeight="1" x14ac:dyDescent="0.25">
      <c r="A122" s="3"/>
      <c r="B122" s="147" t="e">
        <f t="shared" si="58"/>
        <v>#NUM!</v>
      </c>
      <c r="C122" s="94">
        <v>40</v>
      </c>
      <c r="D122" s="292"/>
      <c r="E122" s="292"/>
      <c r="F122" s="292"/>
      <c r="G122" s="292"/>
      <c r="H122" s="112" t="str">
        <f t="shared" si="54"/>
        <v/>
      </c>
      <c r="I122" s="294"/>
      <c r="J122" s="124" t="e">
        <f>IF(H122="", NA(),SUM(H$83:H122))</f>
        <v>#N/A</v>
      </c>
      <c r="K122" s="116" t="e">
        <f>IF(H122="",NA(), AVERAGE(H$83:H122))</f>
        <v>#N/A</v>
      </c>
      <c r="L122" s="119" t="str">
        <f t="shared" si="59"/>
        <v/>
      </c>
      <c r="M122" s="125" t="str">
        <f t="shared" si="55"/>
        <v/>
      </c>
      <c r="N122" s="126" t="e">
        <f>IF(H122="",NA(),SUM(I$83:I122))</f>
        <v>#N/A</v>
      </c>
      <c r="O122" s="118" t="e">
        <f>IF(H122="",NA(),AVERAGE(I$83:I122))</f>
        <v>#N/A</v>
      </c>
      <c r="P122" s="128" t="str">
        <f t="shared" si="60"/>
        <v/>
      </c>
      <c r="Q122" s="125" t="str">
        <f t="shared" si="56"/>
        <v/>
      </c>
      <c r="R122" s="122" t="e">
        <f>IF(H122="",NA(),IF(J188=0,NA(),AVERAGE(H189:H$200,H$83:H122)))</f>
        <v>#N/A</v>
      </c>
      <c r="S122" s="118" t="e">
        <f>IF(H122="",NA(),IF(N188=0,NA(),AVERAGE(I189:I$200,I$83:I122)))</f>
        <v>#N/A</v>
      </c>
      <c r="T122" s="128" t="e">
        <f t="shared" si="57"/>
        <v>#N/A</v>
      </c>
      <c r="U122" s="3"/>
      <c r="V122" s="150" t="e">
        <f t="shared" si="61"/>
        <v>#N/A</v>
      </c>
      <c r="W122" s="150" t="e">
        <f t="shared" si="62"/>
        <v>#N/A</v>
      </c>
      <c r="X122" s="150" t="e">
        <f t="shared" si="63"/>
        <v>#N/A</v>
      </c>
      <c r="Y122" s="150" t="e">
        <f t="shared" si="64"/>
        <v>#N/A</v>
      </c>
      <c r="Z122" s="150" t="e">
        <f t="shared" si="65"/>
        <v>#N/A</v>
      </c>
      <c r="AA122" s="181" t="e">
        <f>IF(D122="",NA(),AVERAGE(D189:D$200,D$83:D122))</f>
        <v>#N/A</v>
      </c>
      <c r="AB122" s="181" t="e">
        <f>IF(E122="",NA(),AVERAGE(E189:E$200,E$83:E122))</f>
        <v>#N/A</v>
      </c>
      <c r="AC122" s="181" t="e">
        <f>IF(F122="",NA(),AVERAGE(F189:F$200,F$83:F122))</f>
        <v>#N/A</v>
      </c>
      <c r="AD122" s="181" t="e">
        <f>IF(G122="",NA(),AVERAGE(G189:G$200,G$83:G122))</f>
        <v>#N/A</v>
      </c>
      <c r="AE122" s="285" t="e">
        <f t="shared" si="66"/>
        <v>#N/A</v>
      </c>
    </row>
    <row r="123" spans="1:31" ht="15" customHeight="1" x14ac:dyDescent="0.25">
      <c r="A123" s="3"/>
      <c r="B123" s="147" t="e">
        <f t="shared" si="58"/>
        <v>#NUM!</v>
      </c>
      <c r="C123" s="94">
        <v>41</v>
      </c>
      <c r="D123" s="292"/>
      <c r="E123" s="292"/>
      <c r="F123" s="292"/>
      <c r="G123" s="292"/>
      <c r="H123" s="112" t="str">
        <f t="shared" si="54"/>
        <v/>
      </c>
      <c r="I123" s="294"/>
      <c r="J123" s="124" t="e">
        <f>IF(H123="", NA(),SUM(H$83:H123))</f>
        <v>#N/A</v>
      </c>
      <c r="K123" s="116" t="e">
        <f>IF(H123="",NA(), AVERAGE(H$83:H123))</f>
        <v>#N/A</v>
      </c>
      <c r="L123" s="119" t="str">
        <f t="shared" si="59"/>
        <v/>
      </c>
      <c r="M123" s="125" t="str">
        <f t="shared" si="55"/>
        <v/>
      </c>
      <c r="N123" s="126" t="e">
        <f>IF(H123="",NA(),SUM(I$83:I123))</f>
        <v>#N/A</v>
      </c>
      <c r="O123" s="118" t="e">
        <f>IF(H123="",NA(),AVERAGE(I$83:I123))</f>
        <v>#N/A</v>
      </c>
      <c r="P123" s="128" t="str">
        <f t="shared" si="60"/>
        <v/>
      </c>
      <c r="Q123" s="125" t="str">
        <f t="shared" si="56"/>
        <v/>
      </c>
      <c r="R123" s="122" t="e">
        <f>IF(H123="",NA(),IF(J189=0,NA(),AVERAGE(H190:H$200,H$83:H123)))</f>
        <v>#N/A</v>
      </c>
      <c r="S123" s="118" t="e">
        <f>IF(H123="",NA(),IF(N189=0,NA(),AVERAGE(I190:I$200,I$83:I123)))</f>
        <v>#N/A</v>
      </c>
      <c r="T123" s="128" t="e">
        <f t="shared" si="57"/>
        <v>#N/A</v>
      </c>
      <c r="U123" s="3"/>
      <c r="V123" s="150" t="e">
        <f t="shared" si="61"/>
        <v>#N/A</v>
      </c>
      <c r="W123" s="150" t="e">
        <f t="shared" si="62"/>
        <v>#N/A</v>
      </c>
      <c r="X123" s="150" t="e">
        <f t="shared" si="63"/>
        <v>#N/A</v>
      </c>
      <c r="Y123" s="150" t="e">
        <f t="shared" si="64"/>
        <v>#N/A</v>
      </c>
      <c r="Z123" s="150" t="e">
        <f t="shared" si="65"/>
        <v>#N/A</v>
      </c>
      <c r="AA123" s="181" t="e">
        <f>IF(D123="",NA(),AVERAGE(D190:D$200,D$83:D123))</f>
        <v>#N/A</v>
      </c>
      <c r="AB123" s="181" t="e">
        <f>IF(E123="",NA(),AVERAGE(E190:E$200,E$83:E123))</f>
        <v>#N/A</v>
      </c>
      <c r="AC123" s="181" t="e">
        <f>IF(F123="",NA(),AVERAGE(F190:F$200,F$83:F123))</f>
        <v>#N/A</v>
      </c>
      <c r="AD123" s="181" t="e">
        <f>IF(G123="",NA(),AVERAGE(G190:G$200,G$83:G123))</f>
        <v>#N/A</v>
      </c>
      <c r="AE123" s="285" t="e">
        <f t="shared" si="66"/>
        <v>#N/A</v>
      </c>
    </row>
    <row r="124" spans="1:31" ht="15" customHeight="1" x14ac:dyDescent="0.25">
      <c r="A124" s="3"/>
      <c r="B124" s="147" t="e">
        <f t="shared" si="58"/>
        <v>#NUM!</v>
      </c>
      <c r="C124" s="94">
        <v>42</v>
      </c>
      <c r="D124" s="292"/>
      <c r="E124" s="292"/>
      <c r="F124" s="292"/>
      <c r="G124" s="292"/>
      <c r="H124" s="112" t="str">
        <f t="shared" si="54"/>
        <v/>
      </c>
      <c r="I124" s="294"/>
      <c r="J124" s="124" t="e">
        <f>IF(H124="", NA(),SUM(H$83:H124))</f>
        <v>#N/A</v>
      </c>
      <c r="K124" s="116" t="e">
        <f>IF(H124="",NA(), AVERAGE(H$83:H124))</f>
        <v>#N/A</v>
      </c>
      <c r="L124" s="119" t="str">
        <f t="shared" si="59"/>
        <v/>
      </c>
      <c r="M124" s="125" t="str">
        <f t="shared" si="55"/>
        <v/>
      </c>
      <c r="N124" s="126" t="e">
        <f>IF(H124="",NA(),SUM(I$83:I124))</f>
        <v>#N/A</v>
      </c>
      <c r="O124" s="118" t="e">
        <f>IF(H124="",NA(),AVERAGE(I$83:I124))</f>
        <v>#N/A</v>
      </c>
      <c r="P124" s="128" t="str">
        <f t="shared" si="60"/>
        <v/>
      </c>
      <c r="Q124" s="125" t="str">
        <f t="shared" si="56"/>
        <v/>
      </c>
      <c r="R124" s="122" t="e">
        <f>IF(H124="",NA(),IF(J190=0,NA(),AVERAGE(H191:H$200,H$83:H124)))</f>
        <v>#N/A</v>
      </c>
      <c r="S124" s="118" t="e">
        <f>IF(H124="",NA(),IF(N190=0,NA(),AVERAGE(I191:I$200,I$83:I124)))</f>
        <v>#N/A</v>
      </c>
      <c r="T124" s="128" t="e">
        <f t="shared" si="57"/>
        <v>#N/A</v>
      </c>
      <c r="U124" s="3"/>
      <c r="V124" s="150" t="e">
        <f t="shared" si="61"/>
        <v>#N/A</v>
      </c>
      <c r="W124" s="150" t="e">
        <f t="shared" si="62"/>
        <v>#N/A</v>
      </c>
      <c r="X124" s="150" t="e">
        <f t="shared" si="63"/>
        <v>#N/A</v>
      </c>
      <c r="Y124" s="150" t="e">
        <f t="shared" si="64"/>
        <v>#N/A</v>
      </c>
      <c r="Z124" s="150" t="e">
        <f t="shared" si="65"/>
        <v>#N/A</v>
      </c>
      <c r="AA124" s="181" t="e">
        <f>IF(D124="",NA(),AVERAGE(D191:D$200,D$83:D124))</f>
        <v>#N/A</v>
      </c>
      <c r="AB124" s="181" t="e">
        <f>IF(E124="",NA(),AVERAGE(E191:E$200,E$83:E124))</f>
        <v>#N/A</v>
      </c>
      <c r="AC124" s="181" t="e">
        <f>IF(F124="",NA(),AVERAGE(F191:F$200,F$83:F124))</f>
        <v>#N/A</v>
      </c>
      <c r="AD124" s="181" t="e">
        <f>IF(G124="",NA(),AVERAGE(G191:G$200,G$83:G124))</f>
        <v>#N/A</v>
      </c>
      <c r="AE124" s="285" t="e">
        <f t="shared" si="66"/>
        <v>#N/A</v>
      </c>
    </row>
    <row r="125" spans="1:31" ht="15" customHeight="1" x14ac:dyDescent="0.25">
      <c r="A125" s="3"/>
      <c r="B125" s="147" t="e">
        <f t="shared" si="58"/>
        <v>#NUM!</v>
      </c>
      <c r="C125" s="94">
        <v>43</v>
      </c>
      <c r="D125" s="292"/>
      <c r="E125" s="292"/>
      <c r="F125" s="292"/>
      <c r="G125" s="292"/>
      <c r="H125" s="112" t="str">
        <f t="shared" si="54"/>
        <v/>
      </c>
      <c r="I125" s="294"/>
      <c r="J125" s="124" t="e">
        <f>IF(H125="", NA(),SUM(H$83:H125))</f>
        <v>#N/A</v>
      </c>
      <c r="K125" s="116" t="e">
        <f>IF(H125="",NA(), AVERAGE(H$83:H125))</f>
        <v>#N/A</v>
      </c>
      <c r="L125" s="119" t="str">
        <f t="shared" si="59"/>
        <v/>
      </c>
      <c r="M125" s="125" t="str">
        <f t="shared" si="55"/>
        <v/>
      </c>
      <c r="N125" s="126" t="e">
        <f>IF(H125="",NA(),SUM(I$83:I125))</f>
        <v>#N/A</v>
      </c>
      <c r="O125" s="118" t="e">
        <f>IF(H125="",NA(),AVERAGE(I$83:I125))</f>
        <v>#N/A</v>
      </c>
      <c r="P125" s="128" t="str">
        <f t="shared" si="60"/>
        <v/>
      </c>
      <c r="Q125" s="125" t="str">
        <f t="shared" si="56"/>
        <v/>
      </c>
      <c r="R125" s="122" t="e">
        <f>IF(H125="",NA(),IF(J191=0,NA(),AVERAGE(H192:H$200,H$83:H125)))</f>
        <v>#N/A</v>
      </c>
      <c r="S125" s="118" t="e">
        <f>IF(H125="",NA(),IF(N191=0,NA(),AVERAGE(I192:I$200,I$83:I125)))</f>
        <v>#N/A</v>
      </c>
      <c r="T125" s="128" t="e">
        <f t="shared" si="57"/>
        <v>#N/A</v>
      </c>
      <c r="U125" s="3"/>
      <c r="V125" s="150" t="e">
        <f t="shared" si="61"/>
        <v>#N/A</v>
      </c>
      <c r="W125" s="150" t="e">
        <f t="shared" si="62"/>
        <v>#N/A</v>
      </c>
      <c r="X125" s="150" t="e">
        <f t="shared" si="63"/>
        <v>#N/A</v>
      </c>
      <c r="Y125" s="150" t="e">
        <f t="shared" si="64"/>
        <v>#N/A</v>
      </c>
      <c r="Z125" s="150" t="e">
        <f t="shared" si="65"/>
        <v>#N/A</v>
      </c>
      <c r="AA125" s="181" t="e">
        <f>IF(D125="",NA(),AVERAGE(D192:D$200,D$83:D125))</f>
        <v>#N/A</v>
      </c>
      <c r="AB125" s="181" t="e">
        <f>IF(E125="",NA(),AVERAGE(E192:E$200,E$83:E125))</f>
        <v>#N/A</v>
      </c>
      <c r="AC125" s="181" t="e">
        <f>IF(F125="",NA(),AVERAGE(F192:F$200,F$83:F125))</f>
        <v>#N/A</v>
      </c>
      <c r="AD125" s="181" t="e">
        <f>IF(G125="",NA(),AVERAGE(G192:G$200,G$83:G125))</f>
        <v>#N/A</v>
      </c>
      <c r="AE125" s="285" t="e">
        <f t="shared" si="66"/>
        <v>#N/A</v>
      </c>
    </row>
    <row r="126" spans="1:31" ht="15" customHeight="1" x14ac:dyDescent="0.25">
      <c r="A126" s="3"/>
      <c r="B126" s="147" t="e">
        <f t="shared" si="58"/>
        <v>#NUM!</v>
      </c>
      <c r="C126" s="94">
        <v>44</v>
      </c>
      <c r="D126" s="292"/>
      <c r="E126" s="292"/>
      <c r="F126" s="292"/>
      <c r="G126" s="292"/>
      <c r="H126" s="112" t="str">
        <f t="shared" si="54"/>
        <v/>
      </c>
      <c r="I126" s="294"/>
      <c r="J126" s="124" t="e">
        <f>IF(H126="", NA(),SUM(H$83:H126))</f>
        <v>#N/A</v>
      </c>
      <c r="K126" s="116" t="e">
        <f>IF(H126="",NA(), AVERAGE(H$83:H126))</f>
        <v>#N/A</v>
      </c>
      <c r="L126" s="119" t="str">
        <f t="shared" si="59"/>
        <v/>
      </c>
      <c r="M126" s="125" t="str">
        <f t="shared" si="55"/>
        <v/>
      </c>
      <c r="N126" s="126" t="e">
        <f>IF(H126="",NA(),SUM(I$83:I126))</f>
        <v>#N/A</v>
      </c>
      <c r="O126" s="118" t="e">
        <f>IF(H126="",NA(),AVERAGE(I$83:I126))</f>
        <v>#N/A</v>
      </c>
      <c r="P126" s="128" t="str">
        <f t="shared" si="60"/>
        <v/>
      </c>
      <c r="Q126" s="125" t="str">
        <f t="shared" si="56"/>
        <v/>
      </c>
      <c r="R126" s="122" t="e">
        <f>IF(H126="",NA(),IF(J192=0,NA(),AVERAGE(H193:H$200,H$83:H126)))</f>
        <v>#N/A</v>
      </c>
      <c r="S126" s="118" t="e">
        <f>IF(H126="",NA(),IF(N192=0,NA(),AVERAGE(I193:I$200,I$83:I126)))</f>
        <v>#N/A</v>
      </c>
      <c r="T126" s="128" t="e">
        <f t="shared" si="57"/>
        <v>#N/A</v>
      </c>
      <c r="U126" s="3"/>
      <c r="V126" s="150" t="e">
        <f t="shared" si="61"/>
        <v>#N/A</v>
      </c>
      <c r="W126" s="150" t="e">
        <f t="shared" si="62"/>
        <v>#N/A</v>
      </c>
      <c r="X126" s="150" t="e">
        <f t="shared" si="63"/>
        <v>#N/A</v>
      </c>
      <c r="Y126" s="150" t="e">
        <f t="shared" si="64"/>
        <v>#N/A</v>
      </c>
      <c r="Z126" s="150" t="e">
        <f t="shared" si="65"/>
        <v>#N/A</v>
      </c>
      <c r="AA126" s="181" t="e">
        <f>IF(D126="",NA(),AVERAGE(D193:D$200,D$83:D126))</f>
        <v>#N/A</v>
      </c>
      <c r="AB126" s="181" t="e">
        <f>IF(E126="",NA(),AVERAGE(E193:E$200,E$83:E126))</f>
        <v>#N/A</v>
      </c>
      <c r="AC126" s="181" t="e">
        <f>IF(F126="",NA(),AVERAGE(F193:F$200,F$83:F126))</f>
        <v>#N/A</v>
      </c>
      <c r="AD126" s="181" t="e">
        <f>IF(G126="",NA(),AVERAGE(G193:G$200,G$83:G126))</f>
        <v>#N/A</v>
      </c>
      <c r="AE126" s="285" t="e">
        <f t="shared" si="66"/>
        <v>#N/A</v>
      </c>
    </row>
    <row r="127" spans="1:31" ht="15" customHeight="1" x14ac:dyDescent="0.25">
      <c r="A127" s="3"/>
      <c r="B127" s="147" t="e">
        <f t="shared" si="58"/>
        <v>#NUM!</v>
      </c>
      <c r="C127" s="94">
        <v>45</v>
      </c>
      <c r="D127" s="292"/>
      <c r="E127" s="292"/>
      <c r="F127" s="292"/>
      <c r="G127" s="292"/>
      <c r="H127" s="112" t="str">
        <f t="shared" si="54"/>
        <v/>
      </c>
      <c r="I127" s="294"/>
      <c r="J127" s="124" t="e">
        <f>IF(H127="", NA(),SUM(H$83:H127))</f>
        <v>#N/A</v>
      </c>
      <c r="K127" s="116" t="e">
        <f>IF(H127="",NA(), AVERAGE(H$83:H127))</f>
        <v>#N/A</v>
      </c>
      <c r="L127" s="119" t="str">
        <f t="shared" si="59"/>
        <v/>
      </c>
      <c r="M127" s="125" t="str">
        <f t="shared" si="55"/>
        <v/>
      </c>
      <c r="N127" s="126" t="e">
        <f>IF(H127="",NA(),SUM(I$83:I127))</f>
        <v>#N/A</v>
      </c>
      <c r="O127" s="118" t="e">
        <f>IF(H127="",NA(),AVERAGE(I$83:I127))</f>
        <v>#N/A</v>
      </c>
      <c r="P127" s="128" t="str">
        <f t="shared" si="60"/>
        <v/>
      </c>
      <c r="Q127" s="125" t="str">
        <f t="shared" si="56"/>
        <v/>
      </c>
      <c r="R127" s="122" t="e">
        <f>IF(H127="",NA(),IF(J193=0,NA(),AVERAGE(H194:H$200,H$83:H127)))</f>
        <v>#N/A</v>
      </c>
      <c r="S127" s="118" t="e">
        <f>IF(H127="",NA(),IF(N193=0,NA(),AVERAGE(I194:I$200,I$83:I127)))</f>
        <v>#N/A</v>
      </c>
      <c r="T127" s="128" t="e">
        <f t="shared" si="57"/>
        <v>#N/A</v>
      </c>
      <c r="U127" s="3"/>
      <c r="V127" s="150" t="e">
        <f t="shared" si="61"/>
        <v>#N/A</v>
      </c>
      <c r="W127" s="150" t="e">
        <f t="shared" si="62"/>
        <v>#N/A</v>
      </c>
      <c r="X127" s="150" t="e">
        <f t="shared" si="63"/>
        <v>#N/A</v>
      </c>
      <c r="Y127" s="150" t="e">
        <f t="shared" si="64"/>
        <v>#N/A</v>
      </c>
      <c r="Z127" s="150" t="e">
        <f t="shared" si="65"/>
        <v>#N/A</v>
      </c>
      <c r="AA127" s="181" t="e">
        <f>IF(D127="",NA(),AVERAGE(D194:D$200,D$83:D127))</f>
        <v>#N/A</v>
      </c>
      <c r="AB127" s="181" t="e">
        <f>IF(E127="",NA(),AVERAGE(E194:E$200,E$83:E127))</f>
        <v>#N/A</v>
      </c>
      <c r="AC127" s="181" t="e">
        <f>IF(F127="",NA(),AVERAGE(F194:F$200,F$83:F127))</f>
        <v>#N/A</v>
      </c>
      <c r="AD127" s="181" t="e">
        <f>IF(G127="",NA(),AVERAGE(G194:G$200,G$83:G127))</f>
        <v>#N/A</v>
      </c>
      <c r="AE127" s="285" t="e">
        <f t="shared" si="66"/>
        <v>#N/A</v>
      </c>
    </row>
    <row r="128" spans="1:31" ht="15" customHeight="1" x14ac:dyDescent="0.25">
      <c r="A128" s="3"/>
      <c r="B128" s="147" t="e">
        <f t="shared" si="58"/>
        <v>#NUM!</v>
      </c>
      <c r="C128" s="94">
        <v>46</v>
      </c>
      <c r="D128" s="292"/>
      <c r="E128" s="292"/>
      <c r="F128" s="292"/>
      <c r="G128" s="292"/>
      <c r="H128" s="112" t="str">
        <f t="shared" si="54"/>
        <v/>
      </c>
      <c r="I128" s="294"/>
      <c r="J128" s="124" t="e">
        <f>IF(H128="", NA(),SUM(H$83:H128))</f>
        <v>#N/A</v>
      </c>
      <c r="K128" s="116" t="e">
        <f>IF(H128="",NA(), AVERAGE(H$83:H128))</f>
        <v>#N/A</v>
      </c>
      <c r="L128" s="119" t="str">
        <f t="shared" si="59"/>
        <v/>
      </c>
      <c r="M128" s="125" t="str">
        <f t="shared" si="55"/>
        <v/>
      </c>
      <c r="N128" s="126" t="e">
        <f>IF(H128="",NA(),SUM(I$83:I128))</f>
        <v>#N/A</v>
      </c>
      <c r="O128" s="118" t="e">
        <f>IF(H128="",NA(),AVERAGE(I$83:I128))</f>
        <v>#N/A</v>
      </c>
      <c r="P128" s="128" t="str">
        <f t="shared" si="60"/>
        <v/>
      </c>
      <c r="Q128" s="125" t="str">
        <f t="shared" si="56"/>
        <v/>
      </c>
      <c r="R128" s="122" t="e">
        <f>IF(H128="",NA(),IF(J194=0,NA(),AVERAGE(H195:H$200,H$83:H128)))</f>
        <v>#N/A</v>
      </c>
      <c r="S128" s="118" t="e">
        <f>IF(H128="",NA(),IF(N194=0,NA(),AVERAGE(I195:I$200,I$83:I128)))</f>
        <v>#N/A</v>
      </c>
      <c r="T128" s="128" t="e">
        <f t="shared" si="57"/>
        <v>#N/A</v>
      </c>
      <c r="U128" s="3"/>
      <c r="V128" s="150" t="e">
        <f t="shared" si="61"/>
        <v>#N/A</v>
      </c>
      <c r="W128" s="150" t="e">
        <f t="shared" si="62"/>
        <v>#N/A</v>
      </c>
      <c r="X128" s="150" t="e">
        <f t="shared" si="63"/>
        <v>#N/A</v>
      </c>
      <c r="Y128" s="150" t="e">
        <f t="shared" si="64"/>
        <v>#N/A</v>
      </c>
      <c r="Z128" s="150" t="e">
        <f t="shared" si="65"/>
        <v>#N/A</v>
      </c>
      <c r="AA128" s="181" t="e">
        <f>IF(D128="",NA(),AVERAGE(D195:D$200,D$83:D128))</f>
        <v>#N/A</v>
      </c>
      <c r="AB128" s="181" t="e">
        <f>IF(E128="",NA(),AVERAGE(E195:E$200,E$83:E128))</f>
        <v>#N/A</v>
      </c>
      <c r="AC128" s="181" t="e">
        <f>IF(F128="",NA(),AVERAGE(F195:F$200,F$83:F128))</f>
        <v>#N/A</v>
      </c>
      <c r="AD128" s="181" t="e">
        <f>IF(G128="",NA(),AVERAGE(G195:G$200,G$83:G128))</f>
        <v>#N/A</v>
      </c>
      <c r="AE128" s="285" t="e">
        <f t="shared" si="66"/>
        <v>#N/A</v>
      </c>
    </row>
    <row r="129" spans="1:31" ht="15" customHeight="1" x14ac:dyDescent="0.25">
      <c r="A129" s="3"/>
      <c r="B129" s="147" t="e">
        <f t="shared" si="58"/>
        <v>#NUM!</v>
      </c>
      <c r="C129" s="94">
        <v>47</v>
      </c>
      <c r="D129" s="292"/>
      <c r="E129" s="292"/>
      <c r="F129" s="292"/>
      <c r="G129" s="292"/>
      <c r="H129" s="112" t="str">
        <f t="shared" si="54"/>
        <v/>
      </c>
      <c r="I129" s="294"/>
      <c r="J129" s="124" t="e">
        <f>IF(H129="", NA(),SUM(H$83:H129))</f>
        <v>#N/A</v>
      </c>
      <c r="K129" s="116" t="e">
        <f>IF(H129="",NA(), AVERAGE(H$83:H129))</f>
        <v>#N/A</v>
      </c>
      <c r="L129" s="119" t="str">
        <f t="shared" si="59"/>
        <v/>
      </c>
      <c r="M129" s="125" t="str">
        <f t="shared" si="55"/>
        <v/>
      </c>
      <c r="N129" s="126" t="e">
        <f>IF(H129="",NA(),SUM(I$83:I129))</f>
        <v>#N/A</v>
      </c>
      <c r="O129" s="118" t="e">
        <f>IF(H129="",NA(),AVERAGE(I$83:I129))</f>
        <v>#N/A</v>
      </c>
      <c r="P129" s="128" t="str">
        <f t="shared" si="60"/>
        <v/>
      </c>
      <c r="Q129" s="125" t="str">
        <f t="shared" si="56"/>
        <v/>
      </c>
      <c r="R129" s="122" t="e">
        <f>IF(H129="",NA(),IF(J195=0,NA(),AVERAGE(H196:H$200,H$83:H129)))</f>
        <v>#N/A</v>
      </c>
      <c r="S129" s="118" t="e">
        <f>IF(H129="",NA(),IF(N195=0,NA(),AVERAGE(I196:I$200,I$83:I129)))</f>
        <v>#N/A</v>
      </c>
      <c r="T129" s="128" t="e">
        <f t="shared" si="57"/>
        <v>#N/A</v>
      </c>
      <c r="U129" s="3"/>
      <c r="V129" s="150" t="e">
        <f t="shared" si="61"/>
        <v>#N/A</v>
      </c>
      <c r="W129" s="150" t="e">
        <f t="shared" si="62"/>
        <v>#N/A</v>
      </c>
      <c r="X129" s="150" t="e">
        <f t="shared" si="63"/>
        <v>#N/A</v>
      </c>
      <c r="Y129" s="150" t="e">
        <f t="shared" si="64"/>
        <v>#N/A</v>
      </c>
      <c r="Z129" s="150" t="e">
        <f t="shared" si="65"/>
        <v>#N/A</v>
      </c>
      <c r="AA129" s="181" t="e">
        <f>IF(D129="",NA(),AVERAGE(D196:D$200,D$83:D129))</f>
        <v>#N/A</v>
      </c>
      <c r="AB129" s="181" t="e">
        <f>IF(E129="",NA(),AVERAGE(E196:E$200,E$83:E129))</f>
        <v>#N/A</v>
      </c>
      <c r="AC129" s="181" t="e">
        <f>IF(F129="",NA(),AVERAGE(F196:F$200,F$83:F129))</f>
        <v>#N/A</v>
      </c>
      <c r="AD129" s="181" t="e">
        <f>IF(G129="",NA(),AVERAGE(G196:G$200,G$83:G129))</f>
        <v>#N/A</v>
      </c>
      <c r="AE129" s="285" t="e">
        <f t="shared" si="66"/>
        <v>#N/A</v>
      </c>
    </row>
    <row r="130" spans="1:31" ht="15" customHeight="1" x14ac:dyDescent="0.25">
      <c r="A130" s="3"/>
      <c r="B130" s="147" t="e">
        <f t="shared" si="58"/>
        <v>#NUM!</v>
      </c>
      <c r="C130" s="94">
        <v>48</v>
      </c>
      <c r="D130" s="292"/>
      <c r="E130" s="292"/>
      <c r="F130" s="292"/>
      <c r="G130" s="292"/>
      <c r="H130" s="112" t="str">
        <f t="shared" si="54"/>
        <v/>
      </c>
      <c r="I130" s="294"/>
      <c r="J130" s="124" t="e">
        <f>IF(H130="", NA(),SUM(H$83:H130))</f>
        <v>#N/A</v>
      </c>
      <c r="K130" s="116" t="e">
        <f>IF(H130="",NA(), AVERAGE(H$83:H130))</f>
        <v>#N/A</v>
      </c>
      <c r="L130" s="119" t="str">
        <f t="shared" si="59"/>
        <v/>
      </c>
      <c r="M130" s="125" t="str">
        <f t="shared" si="55"/>
        <v/>
      </c>
      <c r="N130" s="126" t="e">
        <f>IF(H130="",NA(),SUM(I$83:I130))</f>
        <v>#N/A</v>
      </c>
      <c r="O130" s="118" t="e">
        <f>IF(H130="",NA(),AVERAGE(I$83:I130))</f>
        <v>#N/A</v>
      </c>
      <c r="P130" s="128" t="str">
        <f t="shared" si="60"/>
        <v/>
      </c>
      <c r="Q130" s="125" t="str">
        <f t="shared" si="56"/>
        <v/>
      </c>
      <c r="R130" s="122" t="e">
        <f>IF(H130="",NA(),IF(J196=0,NA(),AVERAGE(H197:H$200,H$83:H130)))</f>
        <v>#N/A</v>
      </c>
      <c r="S130" s="118" t="e">
        <f>IF(H130="",NA(),IF(N196=0,NA(),AVERAGE(I197:I$200,I$83:I130)))</f>
        <v>#N/A</v>
      </c>
      <c r="T130" s="128" t="e">
        <f t="shared" si="57"/>
        <v>#N/A</v>
      </c>
      <c r="U130" s="3"/>
      <c r="V130" s="150" t="e">
        <f t="shared" si="61"/>
        <v>#N/A</v>
      </c>
      <c r="W130" s="150" t="e">
        <f t="shared" si="62"/>
        <v>#N/A</v>
      </c>
      <c r="X130" s="150" t="e">
        <f t="shared" si="63"/>
        <v>#N/A</v>
      </c>
      <c r="Y130" s="150" t="e">
        <f t="shared" si="64"/>
        <v>#N/A</v>
      </c>
      <c r="Z130" s="150" t="e">
        <f t="shared" si="65"/>
        <v>#N/A</v>
      </c>
      <c r="AA130" s="181" t="e">
        <f>IF(D130="",NA(),AVERAGE(D197:D$200,D$83:D130))</f>
        <v>#N/A</v>
      </c>
      <c r="AB130" s="181" t="e">
        <f>IF(E130="",NA(),AVERAGE(E197:E$200,E$83:E130))</f>
        <v>#N/A</v>
      </c>
      <c r="AC130" s="181" t="e">
        <f>IF(F130="",NA(),AVERAGE(F197:F$200,F$83:F130))</f>
        <v>#N/A</v>
      </c>
      <c r="AD130" s="181" t="e">
        <f>IF(G130="",NA(),AVERAGE(G197:G$200,G$83:G130))</f>
        <v>#N/A</v>
      </c>
      <c r="AE130" s="285" t="e">
        <f t="shared" si="66"/>
        <v>#N/A</v>
      </c>
    </row>
    <row r="131" spans="1:31" ht="15" customHeight="1" x14ac:dyDescent="0.25">
      <c r="A131" s="3"/>
      <c r="B131" s="147" t="e">
        <f t="shared" si="58"/>
        <v>#NUM!</v>
      </c>
      <c r="C131" s="94">
        <v>49</v>
      </c>
      <c r="D131" s="292"/>
      <c r="E131" s="292"/>
      <c r="F131" s="292"/>
      <c r="G131" s="292"/>
      <c r="H131" s="112" t="str">
        <f t="shared" si="54"/>
        <v/>
      </c>
      <c r="I131" s="294"/>
      <c r="J131" s="124" t="e">
        <f>IF(H131="", NA(),SUM(H$83:H131))</f>
        <v>#N/A</v>
      </c>
      <c r="K131" s="116" t="e">
        <f>IF(H131="",NA(), AVERAGE(H$83:H131))</f>
        <v>#N/A</v>
      </c>
      <c r="L131" s="119" t="str">
        <f t="shared" si="59"/>
        <v/>
      </c>
      <c r="M131" s="125" t="str">
        <f t="shared" si="55"/>
        <v/>
      </c>
      <c r="N131" s="126" t="e">
        <f>IF(H131="",NA(),SUM(I$83:I131))</f>
        <v>#N/A</v>
      </c>
      <c r="O131" s="118" t="e">
        <f>IF(H131="",NA(),AVERAGE(I$83:I131))</f>
        <v>#N/A</v>
      </c>
      <c r="P131" s="128" t="str">
        <f t="shared" si="60"/>
        <v/>
      </c>
      <c r="Q131" s="125" t="str">
        <f t="shared" si="56"/>
        <v/>
      </c>
      <c r="R131" s="122" t="e">
        <f>IF(H131="",NA(),IF(J197=0,NA(),AVERAGE(H198:H$200,H$83:H131)))</f>
        <v>#N/A</v>
      </c>
      <c r="S131" s="118" t="e">
        <f>IF(H131="",NA(),IF(N197=0,NA(),AVERAGE(I198:I$200,I$83:I131)))</f>
        <v>#N/A</v>
      </c>
      <c r="T131" s="128" t="e">
        <f t="shared" si="57"/>
        <v>#N/A</v>
      </c>
      <c r="U131" s="3"/>
      <c r="V131" s="150" t="e">
        <f t="shared" si="61"/>
        <v>#N/A</v>
      </c>
      <c r="W131" s="150" t="e">
        <f t="shared" si="62"/>
        <v>#N/A</v>
      </c>
      <c r="X131" s="150" t="e">
        <f t="shared" si="63"/>
        <v>#N/A</v>
      </c>
      <c r="Y131" s="150" t="e">
        <f t="shared" si="64"/>
        <v>#N/A</v>
      </c>
      <c r="Z131" s="150" t="e">
        <f t="shared" si="65"/>
        <v>#N/A</v>
      </c>
      <c r="AA131" s="181" t="e">
        <f>IF(D131="",NA(),AVERAGE(D198:D$200,D$83:D131))</f>
        <v>#N/A</v>
      </c>
      <c r="AB131" s="181" t="e">
        <f>IF(E131="",NA(),AVERAGE(E198:E$200,E$83:E131))</f>
        <v>#N/A</v>
      </c>
      <c r="AC131" s="181" t="e">
        <f>IF(F131="",NA(),AVERAGE(F198:F$200,F$83:F131))</f>
        <v>#N/A</v>
      </c>
      <c r="AD131" s="181" t="e">
        <f>IF(G131="",NA(),AVERAGE(G198:G$200,G$83:G131))</f>
        <v>#N/A</v>
      </c>
      <c r="AE131" s="285" t="e">
        <f t="shared" si="66"/>
        <v>#N/A</v>
      </c>
    </row>
    <row r="132" spans="1:31" ht="15" customHeight="1" x14ac:dyDescent="0.25">
      <c r="A132" s="3"/>
      <c r="B132" s="147" t="e">
        <f t="shared" si="58"/>
        <v>#NUM!</v>
      </c>
      <c r="C132" s="94">
        <v>50</v>
      </c>
      <c r="D132" s="292"/>
      <c r="E132" s="292"/>
      <c r="F132" s="292"/>
      <c r="G132" s="292"/>
      <c r="H132" s="112" t="str">
        <f t="shared" si="54"/>
        <v/>
      </c>
      <c r="I132" s="294"/>
      <c r="J132" s="124" t="e">
        <f>IF(H132="", NA(),SUM(H$83:H132))</f>
        <v>#N/A</v>
      </c>
      <c r="K132" s="116" t="e">
        <f>IF(H132="",NA(), AVERAGE(H$83:H132))</f>
        <v>#N/A</v>
      </c>
      <c r="L132" s="119" t="str">
        <f t="shared" si="59"/>
        <v/>
      </c>
      <c r="M132" s="125" t="str">
        <f t="shared" si="55"/>
        <v/>
      </c>
      <c r="N132" s="126" t="e">
        <f>IF(H132="",NA(),SUM(I$83:I132))</f>
        <v>#N/A</v>
      </c>
      <c r="O132" s="118" t="e">
        <f>IF(H132="",NA(),AVERAGE(I$83:I132))</f>
        <v>#N/A</v>
      </c>
      <c r="P132" s="128" t="str">
        <f t="shared" si="60"/>
        <v/>
      </c>
      <c r="Q132" s="125" t="str">
        <f t="shared" si="56"/>
        <v/>
      </c>
      <c r="R132" s="122" t="e">
        <f>IF(H132="",NA(),IF(J198=0,NA(),AVERAGE(H199:H$200,H$83:H132)))</f>
        <v>#N/A</v>
      </c>
      <c r="S132" s="118" t="e">
        <f>IF(H132="",NA(),IF(N198=0,NA(),AVERAGE(I199:I$200,I$83:I132)))</f>
        <v>#N/A</v>
      </c>
      <c r="T132" s="128" t="e">
        <f t="shared" si="57"/>
        <v>#N/A</v>
      </c>
      <c r="U132" s="3"/>
      <c r="V132" s="150" t="e">
        <f t="shared" si="61"/>
        <v>#N/A</v>
      </c>
      <c r="W132" s="150" t="e">
        <f t="shared" si="62"/>
        <v>#N/A</v>
      </c>
      <c r="X132" s="150" t="e">
        <f t="shared" si="63"/>
        <v>#N/A</v>
      </c>
      <c r="Y132" s="150" t="e">
        <f t="shared" si="64"/>
        <v>#N/A</v>
      </c>
      <c r="Z132" s="150" t="e">
        <f t="shared" si="65"/>
        <v>#N/A</v>
      </c>
      <c r="AA132" s="181" t="e">
        <f>IF(D132="",NA(),AVERAGE(D199:D$200,D$83:D132))</f>
        <v>#N/A</v>
      </c>
      <c r="AB132" s="181" t="e">
        <f>IF(E132="",NA(),AVERAGE(E199:E$200,E$83:E132))</f>
        <v>#N/A</v>
      </c>
      <c r="AC132" s="181" t="e">
        <f>IF(F132="",NA(),AVERAGE(F199:F$200,F$83:F132))</f>
        <v>#N/A</v>
      </c>
      <c r="AD132" s="181" t="e">
        <f>IF(G132="",NA(),AVERAGE(G199:G$200,G$83:G132))</f>
        <v>#N/A</v>
      </c>
      <c r="AE132" s="285" t="e">
        <f t="shared" si="66"/>
        <v>#N/A</v>
      </c>
    </row>
    <row r="133" spans="1:31" ht="15" customHeight="1" x14ac:dyDescent="0.25">
      <c r="A133" s="3"/>
      <c r="B133" s="147" t="e">
        <f t="shared" si="58"/>
        <v>#NUM!</v>
      </c>
      <c r="C133" s="94">
        <v>51</v>
      </c>
      <c r="D133" s="292"/>
      <c r="E133" s="292"/>
      <c r="F133" s="292"/>
      <c r="G133" s="292"/>
      <c r="H133" s="112" t="str">
        <f t="shared" si="54"/>
        <v/>
      </c>
      <c r="I133" s="294"/>
      <c r="J133" s="124" t="e">
        <f>IF(H133="", NA(),SUM(H$83:H133))</f>
        <v>#N/A</v>
      </c>
      <c r="K133" s="116" t="e">
        <f>IF(H133="",NA(), AVERAGE(H$83:H133))</f>
        <v>#N/A</v>
      </c>
      <c r="L133" s="119" t="str">
        <f t="shared" si="59"/>
        <v/>
      </c>
      <c r="M133" s="125" t="str">
        <f t="shared" si="55"/>
        <v/>
      </c>
      <c r="N133" s="126" t="e">
        <f>IF(H133="",NA(),SUM(I$83:I133))</f>
        <v>#N/A</v>
      </c>
      <c r="O133" s="118" t="e">
        <f>IF(H133="",NA(),AVERAGE(I$83:I133))</f>
        <v>#N/A</v>
      </c>
      <c r="P133" s="128" t="str">
        <f t="shared" si="60"/>
        <v/>
      </c>
      <c r="Q133" s="125" t="str">
        <f t="shared" si="56"/>
        <v/>
      </c>
      <c r="R133" s="122" t="e">
        <f>IF(H133="",NA(),IF(J199=0,NA(),AVERAGE(H200:H$200,H$83:H133)))</f>
        <v>#N/A</v>
      </c>
      <c r="S133" s="118" t="e">
        <f>IF(H133="",NA(),IF(N199=0,NA(),AVERAGE(I200:I$200,I$83:I133)))</f>
        <v>#N/A</v>
      </c>
      <c r="T133" s="128" t="e">
        <f t="shared" si="57"/>
        <v>#N/A</v>
      </c>
      <c r="U133" s="3"/>
      <c r="V133" s="150" t="e">
        <f t="shared" si="61"/>
        <v>#N/A</v>
      </c>
      <c r="W133" s="150" t="e">
        <f t="shared" si="62"/>
        <v>#N/A</v>
      </c>
      <c r="X133" s="150" t="e">
        <f t="shared" si="63"/>
        <v>#N/A</v>
      </c>
      <c r="Y133" s="150" t="e">
        <f t="shared" si="64"/>
        <v>#N/A</v>
      </c>
      <c r="Z133" s="150" t="e">
        <f t="shared" si="65"/>
        <v>#N/A</v>
      </c>
      <c r="AA133" s="181" t="e">
        <f>IF(D133="",NA(),AVERAGE(D200:D$200,D$83:D133))</f>
        <v>#N/A</v>
      </c>
      <c r="AB133" s="181" t="e">
        <f>IF(E133="",NA(),AVERAGE(E200:E$200,E$83:E133))</f>
        <v>#N/A</v>
      </c>
      <c r="AC133" s="181" t="e">
        <f>IF(F133="",NA(),AVERAGE(F200:F$200,F$83:F133))</f>
        <v>#N/A</v>
      </c>
      <c r="AD133" s="181" t="e">
        <f>IF(G133="",NA(),AVERAGE(G200:G$200,G$83:G133))</f>
        <v>#N/A</v>
      </c>
      <c r="AE133" s="285" t="e">
        <f t="shared" si="66"/>
        <v>#N/A</v>
      </c>
    </row>
    <row r="134" spans="1:31" x14ac:dyDescent="0.25">
      <c r="A134" s="3"/>
      <c r="B134" s="147" t="e">
        <f t="shared" si="58"/>
        <v>#NUM!</v>
      </c>
      <c r="C134" s="94">
        <v>52</v>
      </c>
      <c r="D134" s="292"/>
      <c r="E134" s="292"/>
      <c r="F134" s="292"/>
      <c r="G134" s="292"/>
      <c r="H134" s="112" t="str">
        <f t="shared" si="54"/>
        <v/>
      </c>
      <c r="I134" s="294"/>
      <c r="J134" s="124" t="e">
        <f>IF(H134="", NA(),SUM(H$83:H134))</f>
        <v>#N/A</v>
      </c>
      <c r="K134" s="116" t="e">
        <f>IF(H134="",NA(), AVERAGE(H$83:H134))</f>
        <v>#N/A</v>
      </c>
      <c r="L134" s="119" t="str">
        <f t="shared" si="59"/>
        <v/>
      </c>
      <c r="M134" s="125" t="str">
        <f t="shared" si="55"/>
        <v/>
      </c>
      <c r="N134" s="126" t="e">
        <f>IF(H134="",NA(),SUM(I$83:I134))</f>
        <v>#N/A</v>
      </c>
      <c r="O134" s="118" t="e">
        <f>IF(H134="",NA(),AVERAGE(I$83:I134))</f>
        <v>#N/A</v>
      </c>
      <c r="P134" s="128" t="str">
        <f t="shared" si="60"/>
        <v/>
      </c>
      <c r="Q134" s="125" t="str">
        <f t="shared" si="56"/>
        <v/>
      </c>
      <c r="R134" s="122" t="e">
        <f>IF(H134="",NA(),IF(J200=0,NA(),AVERAGE(H$83:H134)))</f>
        <v>#N/A</v>
      </c>
      <c r="S134" s="118" t="e">
        <f>IF(H134="",NA(),IF(N200=0,NA(),AVERAGE(I$83:I134)))</f>
        <v>#N/A</v>
      </c>
      <c r="T134" s="128" t="e">
        <f t="shared" si="57"/>
        <v>#N/A</v>
      </c>
      <c r="U134" s="3"/>
      <c r="V134" s="150" t="e">
        <f t="shared" si="61"/>
        <v>#N/A</v>
      </c>
      <c r="W134" s="150" t="e">
        <f t="shared" si="62"/>
        <v>#N/A</v>
      </c>
      <c r="X134" s="150" t="e">
        <f t="shared" si="63"/>
        <v>#N/A</v>
      </c>
      <c r="Y134" s="150" t="e">
        <f t="shared" si="64"/>
        <v>#N/A</v>
      </c>
      <c r="Z134" s="150" t="e">
        <f t="shared" si="65"/>
        <v>#N/A</v>
      </c>
      <c r="AA134" s="181" t="e">
        <f>IF(D134="",NA(),AVERAGE(D$83:D134))</f>
        <v>#N/A</v>
      </c>
      <c r="AB134" s="181" t="e">
        <f>IF(E134="",NA(),AVERAGE(E$83:E134))</f>
        <v>#N/A</v>
      </c>
      <c r="AC134" s="181" t="e">
        <f>IF(F134="",NA(),AVERAGE(F$83:F134))</f>
        <v>#N/A</v>
      </c>
      <c r="AD134" s="181" t="e">
        <f>IF(G134="",NA(),AVERAGE(G$83:G134))</f>
        <v>#N/A</v>
      </c>
      <c r="AE134" s="285" t="e">
        <f t="shared" si="66"/>
        <v>#N/A</v>
      </c>
    </row>
    <row r="135" spans="1:31" ht="15" customHeight="1" x14ac:dyDescent="0.25">
      <c r="A135" s="3"/>
      <c r="B135" s="147" t="e">
        <f>IF((B134-B140)&lt;1,B134+7,NA())</f>
        <v>#NUM!</v>
      </c>
      <c r="C135" s="113" t="e">
        <f>IF(B135="", NA(), 53)</f>
        <v>#NUM!</v>
      </c>
      <c r="D135" s="292"/>
      <c r="E135" s="292"/>
      <c r="F135" s="292"/>
      <c r="G135" s="292"/>
      <c r="H135" s="112" t="str">
        <f t="shared" si="54"/>
        <v/>
      </c>
      <c r="I135" s="294"/>
      <c r="J135" s="124" t="e">
        <f>IF(H135="", NA(),SUM(H$83:H135))</f>
        <v>#N/A</v>
      </c>
      <c r="K135" s="116" t="e">
        <f>IF(H135="",NA(), AVERAGE(H$83:H135))</f>
        <v>#N/A</v>
      </c>
      <c r="L135" s="119" t="str">
        <f t="shared" si="59"/>
        <v/>
      </c>
      <c r="M135" s="125" t="str">
        <f t="shared" si="55"/>
        <v/>
      </c>
      <c r="N135" s="126" t="e">
        <f>IF(H135="",NA(),SUM(I$83:I135))</f>
        <v>#N/A</v>
      </c>
      <c r="O135" s="118" t="e">
        <f>IF(H135="",NA(),AVERAGE(I$83:I135))</f>
        <v>#N/A</v>
      </c>
      <c r="P135" s="128" t="str">
        <f t="shared" si="60"/>
        <v/>
      </c>
      <c r="Q135" s="125" t="str">
        <f t="shared" si="56"/>
        <v/>
      </c>
      <c r="R135" s="123"/>
      <c r="S135" s="120"/>
      <c r="T135" s="121"/>
      <c r="U135" s="3"/>
      <c r="V135" s="150" t="e">
        <f t="shared" si="61"/>
        <v>#N/A</v>
      </c>
      <c r="W135" s="150" t="e">
        <f t="shared" si="62"/>
        <v>#N/A</v>
      </c>
      <c r="X135" s="150" t="e">
        <f t="shared" si="63"/>
        <v>#N/A</v>
      </c>
      <c r="Y135" s="150" t="e">
        <f t="shared" si="64"/>
        <v>#N/A</v>
      </c>
      <c r="Z135" s="150" t="e">
        <f t="shared" si="65"/>
        <v>#N/A</v>
      </c>
      <c r="AA135" s="152"/>
      <c r="AB135" s="152"/>
      <c r="AC135" s="152"/>
      <c r="AD135" s="152"/>
      <c r="AE135" s="285" t="e">
        <f t="shared" si="66"/>
        <v>#N/A</v>
      </c>
    </row>
    <row r="136" spans="1:31" x14ac:dyDescent="0.25">
      <c r="A136" s="3"/>
      <c r="B136" s="602" t="s">
        <v>19</v>
      </c>
      <c r="C136" s="602"/>
      <c r="D136" s="114">
        <f>SUM(D83:D135)</f>
        <v>0</v>
      </c>
      <c r="E136" s="114">
        <f t="shared" ref="E136" si="67">SUM(E83:E135)</f>
        <v>0</v>
      </c>
      <c r="F136" s="114">
        <f t="shared" ref="F136" si="68">SUM(F83:F135)</f>
        <v>0</v>
      </c>
      <c r="G136" s="114">
        <f t="shared" ref="G136" si="69">SUM(G83:G135)</f>
        <v>0</v>
      </c>
      <c r="H136" s="114">
        <f>SUM(D83:G135)</f>
        <v>0</v>
      </c>
      <c r="I136" s="17">
        <f>SUM(I83:I135)</f>
        <v>0</v>
      </c>
      <c r="J136" s="114" t="e">
        <f>LOOKUP(9.99E+307,J83:J135)</f>
        <v>#N/A</v>
      </c>
      <c r="K136" s="114" t="e">
        <f t="shared" ref="K136" si="70">LOOKUP(9.99E+307,K83:K135)</f>
        <v>#N/A</v>
      </c>
      <c r="L136" s="114" t="e">
        <f t="shared" ref="L136" si="71">LOOKUP(9.99E+307,L83:L135)</f>
        <v>#N/A</v>
      </c>
      <c r="M136" s="47" t="e">
        <f t="shared" ref="M136" si="72">LOOKUP(9.99E+307,M83:M135)</f>
        <v>#N/A</v>
      </c>
      <c r="N136" s="17" t="e">
        <f>LOOKUP(9.99E+307,N83:N135)</f>
        <v>#N/A</v>
      </c>
      <c r="O136" s="17" t="e">
        <f t="shared" ref="O136" si="73">LOOKUP(9.99E+307,O83:O135)</f>
        <v>#N/A</v>
      </c>
      <c r="P136" s="129" t="e">
        <f t="shared" ref="P136" si="74">LOOKUP(9.99E+307,P83:P135)</f>
        <v>#N/A</v>
      </c>
      <c r="Q136" s="47" t="e">
        <f t="shared" ref="Q136" si="75">LOOKUP(9.99E+307,Q83:Q135)</f>
        <v>#N/A</v>
      </c>
      <c r="R136" s="114" t="e">
        <f t="shared" ref="R136" si="76">LOOKUP(9.99E+307,R83:R135)</f>
        <v>#N/A</v>
      </c>
      <c r="S136" s="17" t="e">
        <f t="shared" ref="S136" si="77">LOOKUP(9.99E+307,S83:S135)</f>
        <v>#N/A</v>
      </c>
      <c r="T136" s="129" t="e">
        <f t="shared" ref="T136" si="78">LOOKUP(9.99E+307,T83:T135)</f>
        <v>#N/A</v>
      </c>
      <c r="U136" s="3"/>
      <c r="V136" s="17"/>
      <c r="W136" s="17"/>
      <c r="X136" s="17"/>
      <c r="Y136" s="17"/>
      <c r="Z136" s="17"/>
      <c r="AA136" s="114" t="e">
        <f t="shared" ref="AA136:AD136" si="79">LOOKUP(9.99E+307,AA83:AA135)</f>
        <v>#N/A</v>
      </c>
      <c r="AB136" s="114" t="e">
        <f t="shared" si="79"/>
        <v>#N/A</v>
      </c>
      <c r="AC136" s="114" t="e">
        <f t="shared" si="79"/>
        <v>#N/A</v>
      </c>
      <c r="AD136" s="114" t="e">
        <f t="shared" si="79"/>
        <v>#N/A</v>
      </c>
      <c r="AE136" s="17"/>
    </row>
    <row r="137" spans="1:31" x14ac:dyDescent="0.25">
      <c r="A137" s="3"/>
      <c r="B137" s="603" t="s">
        <v>86</v>
      </c>
      <c r="C137" s="603"/>
      <c r="D137" s="114">
        <f>IF(D136=0,0,AVERAGE(D83:D135))</f>
        <v>0</v>
      </c>
      <c r="E137" s="114">
        <f t="shared" ref="E137" si="80">IF(E136=0,0,AVERAGE(E83:E135))</f>
        <v>0</v>
      </c>
      <c r="F137" s="114">
        <f t="shared" ref="F137" si="81">IF(F136=0,0,AVERAGE(F83:F135))</f>
        <v>0</v>
      </c>
      <c r="G137" s="114">
        <f>IF(G136=0,0,AVERAGE(G83:G135))</f>
        <v>0</v>
      </c>
      <c r="H137" s="114">
        <f>IF(H136=0,0,AVERAGE(H83:H135))</f>
        <v>0</v>
      </c>
      <c r="I137" s="17">
        <f>IF(I136=0,0,AVERAGE(I83:I135))</f>
        <v>0</v>
      </c>
      <c r="J137" s="3"/>
      <c r="K137" s="3"/>
      <c r="L137" s="3"/>
      <c r="M137" s="3"/>
      <c r="N137" s="3"/>
      <c r="O137" s="3"/>
      <c r="P137" s="3"/>
      <c r="Q137" s="3"/>
      <c r="R137" s="3"/>
      <c r="S137" s="3"/>
      <c r="T137" s="3"/>
      <c r="U137" s="3"/>
      <c r="V137" s="17"/>
      <c r="W137" s="17"/>
      <c r="X137" s="17"/>
      <c r="Y137" s="17"/>
      <c r="Z137" s="17"/>
      <c r="AA137" s="17"/>
      <c r="AB137" s="17"/>
      <c r="AC137" s="17"/>
      <c r="AD137" s="17"/>
      <c r="AE137" s="17"/>
    </row>
    <row r="138" spans="1:31" x14ac:dyDescent="0.25">
      <c r="A138" s="3"/>
      <c r="B138" s="45"/>
      <c r="C138" s="45"/>
      <c r="D138" s="45"/>
      <c r="E138" s="45"/>
      <c r="F138" s="45"/>
      <c r="G138" s="45"/>
      <c r="H138" s="45"/>
      <c r="I138" s="17"/>
      <c r="J138" s="3"/>
      <c r="K138" s="3"/>
      <c r="L138" s="3"/>
      <c r="M138" s="3"/>
      <c r="N138" s="3"/>
      <c r="O138" s="3"/>
      <c r="P138" s="3"/>
      <c r="Q138" s="3"/>
      <c r="R138" s="3"/>
      <c r="S138" s="3"/>
      <c r="T138" s="3"/>
      <c r="U138" s="3"/>
      <c r="V138" s="17"/>
      <c r="W138" s="17"/>
      <c r="X138" s="17"/>
      <c r="Y138" s="17"/>
      <c r="Z138" s="17"/>
      <c r="AA138" s="17"/>
      <c r="AB138" s="17"/>
      <c r="AC138" s="17"/>
      <c r="AD138" s="17"/>
      <c r="AE138" s="17"/>
    </row>
    <row r="139" spans="1:31" ht="18" customHeight="1" x14ac:dyDescent="0.25">
      <c r="B139" s="611" t="s">
        <v>106</v>
      </c>
      <c r="C139" s="612"/>
      <c r="D139" s="85" t="s">
        <v>74</v>
      </c>
      <c r="E139" s="85" t="s">
        <v>75</v>
      </c>
      <c r="F139" s="85" t="s">
        <v>76</v>
      </c>
      <c r="G139" s="85" t="s">
        <v>77</v>
      </c>
      <c r="H139" s="85" t="s">
        <v>109</v>
      </c>
      <c r="I139" s="135" t="s">
        <v>108</v>
      </c>
      <c r="J139" s="3"/>
      <c r="K139" s="3"/>
      <c r="L139" s="3"/>
      <c r="M139" s="3"/>
      <c r="N139" s="3"/>
      <c r="O139" s="3"/>
      <c r="P139" s="3"/>
      <c r="Q139" s="3"/>
      <c r="R139" s="3"/>
      <c r="S139" s="3"/>
      <c r="T139" s="3"/>
      <c r="U139" s="3"/>
      <c r="V139" s="149"/>
      <c r="W139" s="149"/>
      <c r="X139" s="149"/>
      <c r="Y139" s="149"/>
      <c r="Z139" s="149"/>
      <c r="AA139" s="149"/>
      <c r="AB139" s="149"/>
      <c r="AC139" s="149"/>
      <c r="AD139" s="149"/>
      <c r="AE139" s="149"/>
    </row>
    <row r="140" spans="1:31" ht="24.75" customHeight="1" x14ac:dyDescent="0.25">
      <c r="A140" s="3"/>
      <c r="B140" s="148" t="e">
        <f>DATE(B81,12,24)</f>
        <v>#NUM!</v>
      </c>
      <c r="C140" s="115" t="s">
        <v>82</v>
      </c>
      <c r="D140" s="295"/>
      <c r="E140" s="295"/>
      <c r="F140" s="295"/>
      <c r="G140" s="295"/>
      <c r="H140" s="112">
        <f t="shared" ref="H140:H142" si="82">SUM(D140:G140)</f>
        <v>0</v>
      </c>
      <c r="I140" s="296"/>
      <c r="J140" s="3"/>
      <c r="K140" s="3"/>
      <c r="L140" s="3"/>
      <c r="M140" s="3"/>
      <c r="N140" s="3"/>
      <c r="O140" s="3"/>
      <c r="P140" s="3"/>
      <c r="Q140" s="3"/>
      <c r="R140" s="3"/>
      <c r="S140" s="3"/>
      <c r="T140" s="3"/>
      <c r="U140" s="3"/>
      <c r="V140" s="105"/>
      <c r="W140" s="105"/>
      <c r="X140" s="105"/>
      <c r="Y140" s="105"/>
      <c r="Z140" s="105"/>
      <c r="AA140" s="105"/>
      <c r="AB140" s="105"/>
      <c r="AC140" s="105"/>
      <c r="AD140" s="105"/>
      <c r="AE140" s="105"/>
    </row>
    <row r="141" spans="1:31" x14ac:dyDescent="0.25">
      <c r="A141" s="3"/>
      <c r="B141" s="297"/>
      <c r="C141" s="298" t="s">
        <v>27</v>
      </c>
      <c r="D141" s="295"/>
      <c r="E141" s="295"/>
      <c r="F141" s="295"/>
      <c r="G141" s="295"/>
      <c r="H141" s="112">
        <f t="shared" si="82"/>
        <v>0</v>
      </c>
      <c r="I141" s="296"/>
      <c r="J141" s="609" t="s">
        <v>107</v>
      </c>
      <c r="K141" s="610"/>
      <c r="L141" s="610"/>
      <c r="M141" s="610"/>
      <c r="N141" s="610"/>
      <c r="O141" s="610"/>
      <c r="P141" s="3"/>
      <c r="Q141" s="3"/>
      <c r="R141" s="3"/>
      <c r="S141" s="3"/>
      <c r="T141" s="3"/>
      <c r="U141" s="43"/>
      <c r="V141" s="105"/>
      <c r="W141" s="105"/>
      <c r="X141" s="105"/>
      <c r="Y141" s="105"/>
      <c r="Z141" s="105"/>
      <c r="AA141" s="105"/>
      <c r="AB141" s="105"/>
      <c r="AC141" s="105"/>
      <c r="AD141" s="105"/>
      <c r="AE141" s="105"/>
    </row>
    <row r="142" spans="1:31" x14ac:dyDescent="0.25">
      <c r="A142" s="3"/>
      <c r="B142" s="297"/>
      <c r="C142" s="298" t="s">
        <v>27</v>
      </c>
      <c r="D142" s="295"/>
      <c r="E142" s="295"/>
      <c r="F142" s="295"/>
      <c r="G142" s="295"/>
      <c r="H142" s="112">
        <f t="shared" si="82"/>
        <v>0</v>
      </c>
      <c r="I142" s="296"/>
      <c r="J142" s="609"/>
      <c r="K142" s="610"/>
      <c r="L142" s="610"/>
      <c r="M142" s="610"/>
      <c r="N142" s="610"/>
      <c r="O142" s="610"/>
      <c r="P142" s="3"/>
      <c r="Q142" s="3"/>
      <c r="R142" s="3"/>
      <c r="S142" s="3"/>
      <c r="T142" s="3"/>
      <c r="U142" s="43"/>
      <c r="V142" s="105"/>
      <c r="W142" s="105"/>
      <c r="X142" s="105"/>
      <c r="Y142" s="105"/>
      <c r="Z142" s="105"/>
      <c r="AA142" s="105"/>
      <c r="AB142" s="105"/>
      <c r="AC142" s="105"/>
      <c r="AD142" s="105"/>
      <c r="AE142" s="105"/>
    </row>
    <row r="143" spans="1:31" ht="4.5" customHeight="1" x14ac:dyDescent="0.25">
      <c r="A143" s="3"/>
      <c r="B143" s="2"/>
      <c r="C143" s="2"/>
      <c r="D143" s="2"/>
      <c r="E143" s="2"/>
      <c r="F143" s="2"/>
      <c r="G143" s="2"/>
      <c r="H143" s="2"/>
      <c r="I143" s="3"/>
      <c r="J143" s="3"/>
      <c r="K143" s="2"/>
      <c r="L143" s="2"/>
      <c r="M143" s="2"/>
      <c r="N143" s="2"/>
      <c r="O143" s="2"/>
      <c r="P143" s="2"/>
      <c r="Q143" s="2"/>
      <c r="R143" s="2"/>
      <c r="S143" s="2"/>
      <c r="T143" s="2"/>
      <c r="U143" s="3"/>
      <c r="V143" s="3"/>
      <c r="W143" s="3"/>
      <c r="X143" s="3"/>
      <c r="Y143" s="3"/>
      <c r="Z143" s="3"/>
      <c r="AA143" s="3"/>
      <c r="AB143" s="3"/>
      <c r="AC143" s="3"/>
      <c r="AD143" s="3"/>
      <c r="AE143" s="3"/>
    </row>
    <row r="144" spans="1:31" ht="17.25" customHeight="1" x14ac:dyDescent="0.25">
      <c r="A144" s="3"/>
      <c r="B144" s="2"/>
      <c r="C144" s="2"/>
      <c r="D144" s="2"/>
      <c r="E144" s="2"/>
      <c r="F144" s="2"/>
      <c r="G144" s="2"/>
      <c r="H144" s="2"/>
      <c r="I144" s="3"/>
      <c r="J144" s="3"/>
      <c r="K144" s="2"/>
      <c r="L144" s="2"/>
      <c r="M144" s="2"/>
      <c r="N144" s="2"/>
      <c r="O144" s="2"/>
      <c r="P144" s="2"/>
      <c r="Q144" s="2"/>
      <c r="R144" s="2"/>
      <c r="S144" s="2"/>
      <c r="T144" s="2"/>
      <c r="U144" s="3"/>
      <c r="V144" s="3"/>
      <c r="W144" s="3"/>
      <c r="X144" s="3"/>
      <c r="Y144" s="3"/>
      <c r="Z144" s="3"/>
      <c r="AA144" s="3"/>
      <c r="AB144" s="3"/>
      <c r="AC144" s="3"/>
      <c r="AD144" s="3"/>
      <c r="AE144" s="3"/>
    </row>
    <row r="145" spans="1:31" ht="16.5" customHeight="1" x14ac:dyDescent="0.25">
      <c r="A145" s="3"/>
      <c r="B145" s="604" t="s">
        <v>88</v>
      </c>
      <c r="C145" s="604"/>
      <c r="D145" s="604"/>
      <c r="E145" s="604"/>
      <c r="F145" s="604"/>
      <c r="G145" s="604"/>
      <c r="H145" s="604"/>
      <c r="I145" s="605"/>
      <c r="J145" s="606" t="s">
        <v>98</v>
      </c>
      <c r="K145" s="607"/>
      <c r="L145" s="607"/>
      <c r="M145" s="608"/>
      <c r="N145" s="606" t="s">
        <v>97</v>
      </c>
      <c r="O145" s="607"/>
      <c r="P145" s="607"/>
      <c r="Q145" s="608"/>
      <c r="R145" s="618" t="s">
        <v>94</v>
      </c>
      <c r="S145" s="607"/>
      <c r="T145" s="607"/>
      <c r="U145" s="3"/>
      <c r="V145" s="621" t="s">
        <v>138</v>
      </c>
      <c r="W145" s="621"/>
      <c r="X145" s="621"/>
      <c r="Y145" s="621"/>
      <c r="Z145" s="621"/>
      <c r="AA145" s="621"/>
      <c r="AB145" s="621"/>
      <c r="AC145" s="621"/>
      <c r="AD145" s="621"/>
      <c r="AE145" s="621"/>
    </row>
    <row r="146" spans="1:31" s="13" customFormat="1" ht="15" customHeight="1" x14ac:dyDescent="0.25">
      <c r="A146" s="11"/>
      <c r="B146" s="604"/>
      <c r="C146" s="604"/>
      <c r="D146" s="604"/>
      <c r="E146" s="604"/>
      <c r="F146" s="604"/>
      <c r="G146" s="604"/>
      <c r="H146" s="604"/>
      <c r="I146" s="605"/>
      <c r="J146" s="606"/>
      <c r="K146" s="607"/>
      <c r="L146" s="607"/>
      <c r="M146" s="608"/>
      <c r="N146" s="606"/>
      <c r="O146" s="607"/>
      <c r="P146" s="607"/>
      <c r="Q146" s="608"/>
      <c r="R146" s="618"/>
      <c r="S146" s="607"/>
      <c r="T146" s="607"/>
      <c r="U146" s="11"/>
      <c r="V146" s="621"/>
      <c r="W146" s="621"/>
      <c r="X146" s="621"/>
      <c r="Y146" s="621"/>
      <c r="Z146" s="621"/>
      <c r="AA146" s="621"/>
      <c r="AB146" s="621"/>
      <c r="AC146" s="621"/>
      <c r="AD146" s="621"/>
      <c r="AE146" s="621"/>
    </row>
    <row r="147" spans="1:31" s="13" customFormat="1" ht="31.5" customHeight="1" x14ac:dyDescent="0.25">
      <c r="A147" s="11"/>
      <c r="B147" s="614">
        <f>+B81-1</f>
        <v>-2</v>
      </c>
      <c r="C147" s="616" t="s">
        <v>73</v>
      </c>
      <c r="D147" s="111" t="str">
        <f>+D12</f>
        <v>Not Used</v>
      </c>
      <c r="E147" s="111" t="str">
        <f t="shared" ref="E147:G147" si="83">+E12</f>
        <v>Not Used</v>
      </c>
      <c r="F147" s="111" t="str">
        <f t="shared" si="83"/>
        <v>Not Used</v>
      </c>
      <c r="G147" s="111" t="str">
        <f t="shared" si="83"/>
        <v>Not Used</v>
      </c>
      <c r="H147" s="617" t="s">
        <v>83</v>
      </c>
      <c r="I147" s="605" t="s">
        <v>84</v>
      </c>
      <c r="J147" s="615" t="s">
        <v>90</v>
      </c>
      <c r="K147" s="604" t="s">
        <v>93</v>
      </c>
      <c r="L147" s="604" t="s">
        <v>99</v>
      </c>
      <c r="M147" s="613" t="s">
        <v>100</v>
      </c>
      <c r="N147" s="615" t="s">
        <v>91</v>
      </c>
      <c r="O147" s="604" t="s">
        <v>92</v>
      </c>
      <c r="P147" s="604" t="s">
        <v>101</v>
      </c>
      <c r="Q147" s="613" t="s">
        <v>102</v>
      </c>
      <c r="R147" s="619" t="s">
        <v>89</v>
      </c>
      <c r="S147" s="604" t="s">
        <v>95</v>
      </c>
      <c r="T147" s="604" t="s">
        <v>96</v>
      </c>
      <c r="U147" s="11"/>
      <c r="V147" s="620" t="s">
        <v>83</v>
      </c>
      <c r="W147" s="195" t="e">
        <f>IF(D147="not used", NA(), D147)</f>
        <v>#N/A</v>
      </c>
      <c r="X147" s="195" t="e">
        <f>IF(E147="not used", NA(), E147)</f>
        <v>#N/A</v>
      </c>
      <c r="Y147" s="195" t="e">
        <f>IF(F147="not used", NA(), F147)</f>
        <v>#N/A</v>
      </c>
      <c r="Z147" s="195" t="e">
        <f>IF(G147="not used", NA(), G147)</f>
        <v>#N/A</v>
      </c>
      <c r="AA147" s="195" t="e">
        <f>+W147</f>
        <v>#N/A</v>
      </c>
      <c r="AB147" s="195" t="e">
        <f t="shared" ref="AB147:AD147" si="84">+X147</f>
        <v>#N/A</v>
      </c>
      <c r="AC147" s="195" t="e">
        <f t="shared" si="84"/>
        <v>#N/A</v>
      </c>
      <c r="AD147" s="195" t="e">
        <f t="shared" si="84"/>
        <v>#N/A</v>
      </c>
      <c r="AE147" s="620" t="s">
        <v>84</v>
      </c>
    </row>
    <row r="148" spans="1:31" s="13" customFormat="1" ht="12.75" customHeight="1" x14ac:dyDescent="0.25">
      <c r="A148" s="11"/>
      <c r="B148" s="614"/>
      <c r="C148" s="616"/>
      <c r="D148" s="85" t="s">
        <v>74</v>
      </c>
      <c r="E148" s="85" t="s">
        <v>75</v>
      </c>
      <c r="F148" s="85" t="s">
        <v>76</v>
      </c>
      <c r="G148" s="85" t="s">
        <v>77</v>
      </c>
      <c r="H148" s="617"/>
      <c r="I148" s="605"/>
      <c r="J148" s="615"/>
      <c r="K148" s="604"/>
      <c r="L148" s="604"/>
      <c r="M148" s="613"/>
      <c r="N148" s="615"/>
      <c r="O148" s="604"/>
      <c r="P148" s="604"/>
      <c r="Q148" s="613"/>
      <c r="R148" s="619"/>
      <c r="S148" s="604"/>
      <c r="T148" s="604"/>
      <c r="U148" s="11"/>
      <c r="V148" s="620"/>
      <c r="W148" s="151" t="s">
        <v>74</v>
      </c>
      <c r="X148" s="151" t="s">
        <v>75</v>
      </c>
      <c r="Y148" s="151" t="s">
        <v>76</v>
      </c>
      <c r="Z148" s="151" t="s">
        <v>77</v>
      </c>
      <c r="AA148" s="151" t="s">
        <v>122</v>
      </c>
      <c r="AB148" s="151" t="s">
        <v>122</v>
      </c>
      <c r="AC148" s="151" t="s">
        <v>122</v>
      </c>
      <c r="AD148" s="151" t="s">
        <v>122</v>
      </c>
      <c r="AE148" s="620"/>
    </row>
    <row r="149" spans="1:31" x14ac:dyDescent="0.25">
      <c r="A149" s="3"/>
      <c r="B149" s="147" t="e">
        <f>DATE(B147, 1, MOD(7-DATE(B147, 1, 1)+ 1,7)+1)</f>
        <v>#NUM!</v>
      </c>
      <c r="C149" s="94">
        <v>1</v>
      </c>
      <c r="D149" s="292"/>
      <c r="E149" s="292"/>
      <c r="F149" s="292"/>
      <c r="G149" s="292"/>
      <c r="H149" s="112" t="str">
        <f>IF(SUM(D149:G149)=0,"",SUM(D149:G149))</f>
        <v/>
      </c>
      <c r="I149" s="293"/>
      <c r="J149" s="124" t="e">
        <f>IF(H149="", NA(),SUM(H$149:H149))</f>
        <v>#N/A</v>
      </c>
      <c r="K149" s="116" t="e">
        <f>IF(H149="",NA(), AVERAGE(H$149:H149))</f>
        <v>#N/A</v>
      </c>
      <c r="L149" s="119" t="str">
        <f t="shared" ref="L149:L180" si="85">IF(H149="","",IF(J215=0,NA(), K149-K215))</f>
        <v/>
      </c>
      <c r="M149" s="125" t="str">
        <f>IF(L149="","",L149/K215)</f>
        <v/>
      </c>
      <c r="N149" s="126" t="e">
        <f>IF(H149="",NA(),SUM(I$149:I149))</f>
        <v>#N/A</v>
      </c>
      <c r="O149" s="118" t="e">
        <f>IF(H149="",NA(),AVERAGE(I$149:I149))</f>
        <v>#N/A</v>
      </c>
      <c r="P149" s="128" t="str">
        <f t="shared" ref="P149:P180" si="86">IF(H149="","",IF(N215=0,NA(), O149-O215))</f>
        <v/>
      </c>
      <c r="Q149" s="125" t="str">
        <f>IF(P149="","",+P149/O215)</f>
        <v/>
      </c>
      <c r="R149" s="122" t="e">
        <f>IF(H149="",NA(),IF(J215=0,NA(),AVERAGE(H216:H$266,H$149:H149)))</f>
        <v>#N/A</v>
      </c>
      <c r="S149" s="118" t="e">
        <f>IF(H149="",NA(),IF(N215=0,NA(),AVERAGE(I216:I$266,I$149:I149)))</f>
        <v>#N/A</v>
      </c>
      <c r="T149" s="128" t="e">
        <f t="shared" ref="T149" si="87">IF(R149="","",+S149/R149)</f>
        <v>#N/A</v>
      </c>
      <c r="U149" s="3"/>
      <c r="V149" s="150" t="e">
        <f t="shared" ref="V149:V180" si="88">IF(H149="",NA(),+H149)</f>
        <v>#N/A</v>
      </c>
      <c r="W149" s="150" t="e">
        <f t="shared" ref="W149:W180" si="89">IF(D149="",NA(),+D149)</f>
        <v>#N/A</v>
      </c>
      <c r="X149" s="150" t="e">
        <f t="shared" ref="X149:X180" si="90">IF(E149="",NA(),+E149)</f>
        <v>#N/A</v>
      </c>
      <c r="Y149" s="150" t="e">
        <f t="shared" ref="Y149:Y180" si="91">IF(F149="",NA(),+F149)</f>
        <v>#N/A</v>
      </c>
      <c r="Z149" s="150" t="e">
        <f t="shared" ref="Z149:Z180" si="92">IF(G149="",NA(),+G149)</f>
        <v>#N/A</v>
      </c>
      <c r="AA149" s="181" t="e">
        <f>IF(D149="",NA(),AVERAGE(D216:D$266,D$149:D149))</f>
        <v>#N/A</v>
      </c>
      <c r="AB149" s="181" t="e">
        <f>IF(E149="",NA(),AVERAGE(E216:E$266,E$149:E149))</f>
        <v>#N/A</v>
      </c>
      <c r="AC149" s="181" t="e">
        <f>IF(F149="",NA(),AVERAGE(F216:F$266,F$149:F149))</f>
        <v>#N/A</v>
      </c>
      <c r="AD149" s="181" t="e">
        <f>IF(G149="",NA(),AVERAGE(G216:G$266,G$149:G149))</f>
        <v>#N/A</v>
      </c>
      <c r="AE149" s="285" t="e">
        <f t="shared" ref="AE149:AE180" si="93">IF(I149="",NA(),I149)</f>
        <v>#N/A</v>
      </c>
    </row>
    <row r="150" spans="1:31" x14ac:dyDescent="0.25">
      <c r="A150" s="3"/>
      <c r="B150" s="147" t="e">
        <f>B149+7</f>
        <v>#NUM!</v>
      </c>
      <c r="C150" s="94">
        <v>2</v>
      </c>
      <c r="D150" s="292"/>
      <c r="E150" s="292"/>
      <c r="F150" s="292"/>
      <c r="G150" s="292"/>
      <c r="H150" s="112" t="str">
        <f t="shared" ref="H150:H201" si="94">IF(SUM(D150:G150)=0,"",SUM(D150:G150))</f>
        <v/>
      </c>
      <c r="I150" s="294"/>
      <c r="J150" s="124" t="e">
        <f>IF(H150="", NA(),SUM(H$149:H150))</f>
        <v>#N/A</v>
      </c>
      <c r="K150" s="116" t="e">
        <f>IF(H150="",NA(), AVERAGE(H$149:H150))</f>
        <v>#N/A</v>
      </c>
      <c r="L150" s="119" t="str">
        <f t="shared" si="85"/>
        <v/>
      </c>
      <c r="M150" s="125" t="str">
        <f t="shared" ref="M150:M201" si="95">IF(L150="","",L150/K216)</f>
        <v/>
      </c>
      <c r="N150" s="126" t="e">
        <f>IF(H150="",NA(),SUM(I$149:I150))</f>
        <v>#N/A</v>
      </c>
      <c r="O150" s="118" t="e">
        <f>IF(H150="",NA(),AVERAGE(I$149:I150))</f>
        <v>#N/A</v>
      </c>
      <c r="P150" s="128" t="str">
        <f t="shared" si="86"/>
        <v/>
      </c>
      <c r="Q150" s="125" t="str">
        <f t="shared" ref="Q150:Q201" si="96">IF(P150="","",+P150/O216)</f>
        <v/>
      </c>
      <c r="R150" s="122" t="e">
        <f>IF(H150="",NA(),IF(J216=0,NA(),AVERAGE(H217:H$266,H$149:H150)))</f>
        <v>#N/A</v>
      </c>
      <c r="S150" s="118" t="e">
        <f>IF(H150="",NA(),IF(N216=0,NA(),AVERAGE(I217:I$266,I$149:I150)))</f>
        <v>#N/A</v>
      </c>
      <c r="T150" s="128" t="e">
        <f t="shared" ref="T150:T200" si="97">IF(R150="","",+S150/R150)</f>
        <v>#N/A</v>
      </c>
      <c r="U150" s="3"/>
      <c r="V150" s="150" t="e">
        <f t="shared" si="88"/>
        <v>#N/A</v>
      </c>
      <c r="W150" s="150" t="e">
        <f t="shared" si="89"/>
        <v>#N/A</v>
      </c>
      <c r="X150" s="150" t="e">
        <f t="shared" si="90"/>
        <v>#N/A</v>
      </c>
      <c r="Y150" s="150" t="e">
        <f t="shared" si="91"/>
        <v>#N/A</v>
      </c>
      <c r="Z150" s="150" t="e">
        <f t="shared" si="92"/>
        <v>#N/A</v>
      </c>
      <c r="AA150" s="181" t="e">
        <f>IF(D150="",NA(),AVERAGE(D217:D$266,D$149:D150))</f>
        <v>#N/A</v>
      </c>
      <c r="AB150" s="181" t="e">
        <f>IF(E150="",NA(),AVERAGE(E217:E$266,E$149:E150))</f>
        <v>#N/A</v>
      </c>
      <c r="AC150" s="181" t="e">
        <f>IF(F150="",NA(),AVERAGE(F217:F$266,F$149:F150))</f>
        <v>#N/A</v>
      </c>
      <c r="AD150" s="181" t="e">
        <f>IF(G150="",NA(),AVERAGE(G217:G$266,G$149:G150))</f>
        <v>#N/A</v>
      </c>
      <c r="AE150" s="285" t="e">
        <f t="shared" si="93"/>
        <v>#N/A</v>
      </c>
    </row>
    <row r="151" spans="1:31" x14ac:dyDescent="0.25">
      <c r="A151" s="3"/>
      <c r="B151" s="147" t="e">
        <f t="shared" ref="B151:B200" si="98">B150+7</f>
        <v>#NUM!</v>
      </c>
      <c r="C151" s="94">
        <v>3</v>
      </c>
      <c r="D151" s="292"/>
      <c r="E151" s="292"/>
      <c r="F151" s="292"/>
      <c r="G151" s="292"/>
      <c r="H151" s="112" t="str">
        <f t="shared" si="94"/>
        <v/>
      </c>
      <c r="I151" s="294"/>
      <c r="J151" s="124" t="e">
        <f>IF(H151="", NA(),SUM(H$149:H151))</f>
        <v>#N/A</v>
      </c>
      <c r="K151" s="116" t="e">
        <f>IF(H151="",NA(), AVERAGE(H$149:H151))</f>
        <v>#N/A</v>
      </c>
      <c r="L151" s="119" t="str">
        <f t="shared" si="85"/>
        <v/>
      </c>
      <c r="M151" s="125" t="str">
        <f t="shared" si="95"/>
        <v/>
      </c>
      <c r="N151" s="126" t="e">
        <f>IF(H151="",NA(),SUM(I$149:I151))</f>
        <v>#N/A</v>
      </c>
      <c r="O151" s="118" t="e">
        <f>IF(H151="",NA(),AVERAGE(I$149:I151))</f>
        <v>#N/A</v>
      </c>
      <c r="P151" s="128" t="str">
        <f t="shared" si="86"/>
        <v/>
      </c>
      <c r="Q151" s="125" t="str">
        <f t="shared" si="96"/>
        <v/>
      </c>
      <c r="R151" s="122" t="e">
        <f>IF(H151="",NA(),IF(J217=0,NA(),AVERAGE(H218:H$266,H$149:H151)))</f>
        <v>#N/A</v>
      </c>
      <c r="S151" s="118" t="e">
        <f>IF(H151="",NA(),IF(N217=0,NA(),AVERAGE(I218:I$266,I$149:I151)))</f>
        <v>#N/A</v>
      </c>
      <c r="T151" s="128" t="e">
        <f t="shared" si="97"/>
        <v>#N/A</v>
      </c>
      <c r="U151" s="3"/>
      <c r="V151" s="150" t="e">
        <f t="shared" si="88"/>
        <v>#N/A</v>
      </c>
      <c r="W151" s="150" t="e">
        <f t="shared" si="89"/>
        <v>#N/A</v>
      </c>
      <c r="X151" s="150" t="e">
        <f t="shared" si="90"/>
        <v>#N/A</v>
      </c>
      <c r="Y151" s="150" t="e">
        <f t="shared" si="91"/>
        <v>#N/A</v>
      </c>
      <c r="Z151" s="150" t="e">
        <f t="shared" si="92"/>
        <v>#N/A</v>
      </c>
      <c r="AA151" s="181" t="e">
        <f>IF(D151="",NA(),AVERAGE(D218:D$266,D$149:D151))</f>
        <v>#N/A</v>
      </c>
      <c r="AB151" s="181" t="e">
        <f>IF(E151="",NA(),AVERAGE(E218:E$266,E$149:E151))</f>
        <v>#N/A</v>
      </c>
      <c r="AC151" s="181" t="e">
        <f>IF(F151="",NA(),AVERAGE(F218:F$266,F$149:F151))</f>
        <v>#N/A</v>
      </c>
      <c r="AD151" s="181" t="e">
        <f>IF(G151="",NA(),AVERAGE(G218:G$266,G$149:G151))</f>
        <v>#N/A</v>
      </c>
      <c r="AE151" s="285" t="e">
        <f t="shared" si="93"/>
        <v>#N/A</v>
      </c>
    </row>
    <row r="152" spans="1:31" x14ac:dyDescent="0.25">
      <c r="A152" s="3"/>
      <c r="B152" s="147" t="e">
        <f t="shared" si="98"/>
        <v>#NUM!</v>
      </c>
      <c r="C152" s="94">
        <v>4</v>
      </c>
      <c r="D152" s="292"/>
      <c r="E152" s="292"/>
      <c r="F152" s="292"/>
      <c r="G152" s="292"/>
      <c r="H152" s="112" t="str">
        <f t="shared" si="94"/>
        <v/>
      </c>
      <c r="I152" s="294"/>
      <c r="J152" s="124" t="e">
        <f>IF(H152="", NA(),SUM(H$149:H152))</f>
        <v>#N/A</v>
      </c>
      <c r="K152" s="116" t="e">
        <f>IF(H152="",NA(), AVERAGE(H$149:H152))</f>
        <v>#N/A</v>
      </c>
      <c r="L152" s="119" t="str">
        <f t="shared" si="85"/>
        <v/>
      </c>
      <c r="M152" s="125" t="str">
        <f t="shared" si="95"/>
        <v/>
      </c>
      <c r="N152" s="126" t="e">
        <f>IF(H152="",NA(),SUM(I$149:I152))</f>
        <v>#N/A</v>
      </c>
      <c r="O152" s="118" t="e">
        <f>IF(H152="",NA(),AVERAGE(I$149:I152))</f>
        <v>#N/A</v>
      </c>
      <c r="P152" s="128" t="str">
        <f t="shared" si="86"/>
        <v/>
      </c>
      <c r="Q152" s="125" t="str">
        <f t="shared" si="96"/>
        <v/>
      </c>
      <c r="R152" s="122" t="e">
        <f>IF(H152="",NA(),IF(J218=0,NA(),AVERAGE(H219:H$266,H$149:H152)))</f>
        <v>#N/A</v>
      </c>
      <c r="S152" s="118" t="e">
        <f>IF(H152="",NA(),IF(N218=0,NA(),AVERAGE(I219:I$266,I$149:I152)))</f>
        <v>#N/A</v>
      </c>
      <c r="T152" s="128" t="e">
        <f t="shared" si="97"/>
        <v>#N/A</v>
      </c>
      <c r="U152" s="3"/>
      <c r="V152" s="150" t="e">
        <f t="shared" si="88"/>
        <v>#N/A</v>
      </c>
      <c r="W152" s="150" t="e">
        <f t="shared" si="89"/>
        <v>#N/A</v>
      </c>
      <c r="X152" s="150" t="e">
        <f t="shared" si="90"/>
        <v>#N/A</v>
      </c>
      <c r="Y152" s="150" t="e">
        <f t="shared" si="91"/>
        <v>#N/A</v>
      </c>
      <c r="Z152" s="150" t="e">
        <f t="shared" si="92"/>
        <v>#N/A</v>
      </c>
      <c r="AA152" s="181" t="e">
        <f>IF(D152="",NA(),AVERAGE(D219:D$266,D$149:D152))</f>
        <v>#N/A</v>
      </c>
      <c r="AB152" s="181" t="e">
        <f>IF(E152="",NA(),AVERAGE(E219:E$266,E$149:E152))</f>
        <v>#N/A</v>
      </c>
      <c r="AC152" s="181" t="e">
        <f>IF(F152="",NA(),AVERAGE(F219:F$266,F$149:F152))</f>
        <v>#N/A</v>
      </c>
      <c r="AD152" s="181" t="e">
        <f>IF(G152="",NA(),AVERAGE(G219:G$266,G$149:G152))</f>
        <v>#N/A</v>
      </c>
      <c r="AE152" s="285" t="e">
        <f t="shared" si="93"/>
        <v>#N/A</v>
      </c>
    </row>
    <row r="153" spans="1:31" x14ac:dyDescent="0.25">
      <c r="A153" s="3"/>
      <c r="B153" s="147" t="e">
        <f t="shared" si="98"/>
        <v>#NUM!</v>
      </c>
      <c r="C153" s="94">
        <v>5</v>
      </c>
      <c r="D153" s="292"/>
      <c r="E153" s="292"/>
      <c r="F153" s="292"/>
      <c r="G153" s="292"/>
      <c r="H153" s="112" t="str">
        <f t="shared" si="94"/>
        <v/>
      </c>
      <c r="I153" s="294"/>
      <c r="J153" s="124" t="e">
        <f>IF(H153="", NA(),SUM(H$149:H153))</f>
        <v>#N/A</v>
      </c>
      <c r="K153" s="116" t="e">
        <f>IF(H153="",NA(), AVERAGE(H$149:H153))</f>
        <v>#N/A</v>
      </c>
      <c r="L153" s="119" t="str">
        <f t="shared" si="85"/>
        <v/>
      </c>
      <c r="M153" s="125" t="str">
        <f t="shared" si="95"/>
        <v/>
      </c>
      <c r="N153" s="126" t="e">
        <f>IF(H153="",NA(),SUM(I$149:I153))</f>
        <v>#N/A</v>
      </c>
      <c r="O153" s="118" t="e">
        <f>IF(H153="",NA(),AVERAGE(I$149:I153))</f>
        <v>#N/A</v>
      </c>
      <c r="P153" s="128" t="str">
        <f t="shared" si="86"/>
        <v/>
      </c>
      <c r="Q153" s="125" t="str">
        <f t="shared" si="96"/>
        <v/>
      </c>
      <c r="R153" s="122" t="e">
        <f>IF(H153="",NA(),IF(J219=0,NA(),AVERAGE(H220:H$266,H$149:H153)))</f>
        <v>#N/A</v>
      </c>
      <c r="S153" s="118" t="e">
        <f>IF(H153="",NA(),IF(N219=0,NA(),AVERAGE(I220:I$266,I$149:I153)))</f>
        <v>#N/A</v>
      </c>
      <c r="T153" s="128" t="e">
        <f t="shared" si="97"/>
        <v>#N/A</v>
      </c>
      <c r="U153" s="3"/>
      <c r="V153" s="150" t="e">
        <f t="shared" si="88"/>
        <v>#N/A</v>
      </c>
      <c r="W153" s="150" t="e">
        <f t="shared" si="89"/>
        <v>#N/A</v>
      </c>
      <c r="X153" s="150" t="e">
        <f t="shared" si="90"/>
        <v>#N/A</v>
      </c>
      <c r="Y153" s="150" t="e">
        <f t="shared" si="91"/>
        <v>#N/A</v>
      </c>
      <c r="Z153" s="150" t="e">
        <f t="shared" si="92"/>
        <v>#N/A</v>
      </c>
      <c r="AA153" s="181" t="e">
        <f>IF(D153="",NA(),AVERAGE(D220:D$266,D$149:D153))</f>
        <v>#N/A</v>
      </c>
      <c r="AB153" s="181" t="e">
        <f>IF(E153="",NA(),AVERAGE(E220:E$266,E$149:E153))</f>
        <v>#N/A</v>
      </c>
      <c r="AC153" s="181" t="e">
        <f>IF(F153="",NA(),AVERAGE(F220:F$266,F$149:F153))</f>
        <v>#N/A</v>
      </c>
      <c r="AD153" s="181" t="e">
        <f>IF(G153="",NA(),AVERAGE(G220:G$266,G$149:G153))</f>
        <v>#N/A</v>
      </c>
      <c r="AE153" s="285" t="e">
        <f t="shared" si="93"/>
        <v>#N/A</v>
      </c>
    </row>
    <row r="154" spans="1:31" x14ac:dyDescent="0.25">
      <c r="A154" s="3"/>
      <c r="B154" s="147" t="e">
        <f t="shared" si="98"/>
        <v>#NUM!</v>
      </c>
      <c r="C154" s="94">
        <v>6</v>
      </c>
      <c r="D154" s="292"/>
      <c r="E154" s="292"/>
      <c r="F154" s="292"/>
      <c r="G154" s="292"/>
      <c r="H154" s="112" t="str">
        <f t="shared" si="94"/>
        <v/>
      </c>
      <c r="I154" s="294"/>
      <c r="J154" s="124" t="e">
        <f>IF(H154="", NA(),SUM(H$149:H154))</f>
        <v>#N/A</v>
      </c>
      <c r="K154" s="116" t="e">
        <f>IF(H154="",NA(), AVERAGE(H$149:H154))</f>
        <v>#N/A</v>
      </c>
      <c r="L154" s="119" t="str">
        <f t="shared" si="85"/>
        <v/>
      </c>
      <c r="M154" s="125" t="str">
        <f t="shared" si="95"/>
        <v/>
      </c>
      <c r="N154" s="126" t="e">
        <f>IF(H154="",NA(),SUM(I$149:I154))</f>
        <v>#N/A</v>
      </c>
      <c r="O154" s="118" t="e">
        <f>IF(H154="",NA(),AVERAGE(I$149:I154))</f>
        <v>#N/A</v>
      </c>
      <c r="P154" s="128" t="str">
        <f t="shared" si="86"/>
        <v/>
      </c>
      <c r="Q154" s="125" t="str">
        <f t="shared" si="96"/>
        <v/>
      </c>
      <c r="R154" s="122" t="e">
        <f>IF(H154="",NA(),IF(J220=0,NA(),AVERAGE(H221:H$266,H$149:H154)))</f>
        <v>#N/A</v>
      </c>
      <c r="S154" s="118" t="e">
        <f>IF(H154="",NA(),IF(N220=0,NA(),AVERAGE(I221:I$266,I$149:I154)))</f>
        <v>#N/A</v>
      </c>
      <c r="T154" s="128" t="e">
        <f t="shared" si="97"/>
        <v>#N/A</v>
      </c>
      <c r="U154" s="3"/>
      <c r="V154" s="150" t="e">
        <f t="shared" si="88"/>
        <v>#N/A</v>
      </c>
      <c r="W154" s="150" t="e">
        <f t="shared" si="89"/>
        <v>#N/A</v>
      </c>
      <c r="X154" s="150" t="e">
        <f t="shared" si="90"/>
        <v>#N/A</v>
      </c>
      <c r="Y154" s="150" t="e">
        <f t="shared" si="91"/>
        <v>#N/A</v>
      </c>
      <c r="Z154" s="150" t="e">
        <f t="shared" si="92"/>
        <v>#N/A</v>
      </c>
      <c r="AA154" s="181" t="e">
        <f>IF(D154="",NA(),AVERAGE(D221:D$266,D$149:D154))</f>
        <v>#N/A</v>
      </c>
      <c r="AB154" s="181" t="e">
        <f>IF(E154="",NA(),AVERAGE(E221:E$266,E$149:E154))</f>
        <v>#N/A</v>
      </c>
      <c r="AC154" s="181" t="e">
        <f>IF(F154="",NA(),AVERAGE(F221:F$266,F$149:F154))</f>
        <v>#N/A</v>
      </c>
      <c r="AD154" s="181" t="e">
        <f>IF(G154="",NA(),AVERAGE(G221:G$266,G$149:G154))</f>
        <v>#N/A</v>
      </c>
      <c r="AE154" s="285" t="e">
        <f t="shared" si="93"/>
        <v>#N/A</v>
      </c>
    </row>
    <row r="155" spans="1:31" ht="15" customHeight="1" x14ac:dyDescent="0.25">
      <c r="A155" s="3"/>
      <c r="B155" s="147" t="e">
        <f t="shared" si="98"/>
        <v>#NUM!</v>
      </c>
      <c r="C155" s="94">
        <v>7</v>
      </c>
      <c r="D155" s="292"/>
      <c r="E155" s="292"/>
      <c r="F155" s="292"/>
      <c r="G155" s="292"/>
      <c r="H155" s="112" t="str">
        <f t="shared" si="94"/>
        <v/>
      </c>
      <c r="I155" s="294"/>
      <c r="J155" s="124" t="e">
        <f>IF(H155="", NA(),SUM(H$149:H155))</f>
        <v>#N/A</v>
      </c>
      <c r="K155" s="116" t="e">
        <f>IF(H155="",NA(), AVERAGE(H$149:H155))</f>
        <v>#N/A</v>
      </c>
      <c r="L155" s="119" t="str">
        <f t="shared" si="85"/>
        <v/>
      </c>
      <c r="M155" s="125" t="str">
        <f t="shared" si="95"/>
        <v/>
      </c>
      <c r="N155" s="126" t="e">
        <f>IF(H155="",NA(),SUM(I$149:I155))</f>
        <v>#N/A</v>
      </c>
      <c r="O155" s="118" t="e">
        <f>IF(H155="",NA(),AVERAGE(I$149:I155))</f>
        <v>#N/A</v>
      </c>
      <c r="P155" s="128" t="str">
        <f t="shared" si="86"/>
        <v/>
      </c>
      <c r="Q155" s="125" t="str">
        <f t="shared" si="96"/>
        <v/>
      </c>
      <c r="R155" s="122" t="e">
        <f>IF(H155="",NA(),IF(J221=0,NA(),AVERAGE(H222:H$266,H$149:H155)))</f>
        <v>#N/A</v>
      </c>
      <c r="S155" s="118" t="e">
        <f>IF(H155="",NA(),IF(N221=0,NA(),AVERAGE(I222:I$266,I$149:I155)))</f>
        <v>#N/A</v>
      </c>
      <c r="T155" s="128" t="e">
        <f t="shared" si="97"/>
        <v>#N/A</v>
      </c>
      <c r="U155" s="3"/>
      <c r="V155" s="150" t="e">
        <f t="shared" si="88"/>
        <v>#N/A</v>
      </c>
      <c r="W155" s="150" t="e">
        <f t="shared" si="89"/>
        <v>#N/A</v>
      </c>
      <c r="X155" s="150" t="e">
        <f t="shared" si="90"/>
        <v>#N/A</v>
      </c>
      <c r="Y155" s="150" t="e">
        <f t="shared" si="91"/>
        <v>#N/A</v>
      </c>
      <c r="Z155" s="150" t="e">
        <f t="shared" si="92"/>
        <v>#N/A</v>
      </c>
      <c r="AA155" s="181" t="e">
        <f>IF(D155="",NA(),AVERAGE(D222:D$266,D$149:D155))</f>
        <v>#N/A</v>
      </c>
      <c r="AB155" s="181" t="e">
        <f>IF(E155="",NA(),AVERAGE(E222:E$266,E$149:E155))</f>
        <v>#N/A</v>
      </c>
      <c r="AC155" s="181" t="e">
        <f>IF(F155="",NA(),AVERAGE(F222:F$266,F$149:F155))</f>
        <v>#N/A</v>
      </c>
      <c r="AD155" s="181" t="e">
        <f>IF(G155="",NA(),AVERAGE(G222:G$266,G$149:G155))</f>
        <v>#N/A</v>
      </c>
      <c r="AE155" s="285" t="e">
        <f t="shared" si="93"/>
        <v>#N/A</v>
      </c>
    </row>
    <row r="156" spans="1:31" ht="15" customHeight="1" x14ac:dyDescent="0.25">
      <c r="A156" s="3"/>
      <c r="B156" s="147" t="e">
        <f t="shared" si="98"/>
        <v>#NUM!</v>
      </c>
      <c r="C156" s="94">
        <v>8</v>
      </c>
      <c r="D156" s="292"/>
      <c r="E156" s="292"/>
      <c r="F156" s="292"/>
      <c r="G156" s="292"/>
      <c r="H156" s="112" t="str">
        <f t="shared" si="94"/>
        <v/>
      </c>
      <c r="I156" s="294"/>
      <c r="J156" s="124" t="e">
        <f>IF(H156="", NA(),SUM(H$149:H156))</f>
        <v>#N/A</v>
      </c>
      <c r="K156" s="116" t="e">
        <f>IF(H156="",NA(), AVERAGE(H$149:H156))</f>
        <v>#N/A</v>
      </c>
      <c r="L156" s="119" t="str">
        <f t="shared" si="85"/>
        <v/>
      </c>
      <c r="M156" s="125" t="str">
        <f t="shared" si="95"/>
        <v/>
      </c>
      <c r="N156" s="126" t="e">
        <f>IF(H156="",NA(),SUM(I$149:I156))</f>
        <v>#N/A</v>
      </c>
      <c r="O156" s="118" t="e">
        <f>IF(H156="",NA(),AVERAGE(I$149:I156))</f>
        <v>#N/A</v>
      </c>
      <c r="P156" s="128" t="str">
        <f t="shared" si="86"/>
        <v/>
      </c>
      <c r="Q156" s="125" t="str">
        <f t="shared" si="96"/>
        <v/>
      </c>
      <c r="R156" s="122" t="e">
        <f>IF(H156="",NA(),IF(J222=0,NA(),AVERAGE(H223:H$266,H$149:H156)))</f>
        <v>#N/A</v>
      </c>
      <c r="S156" s="118" t="e">
        <f>IF(H156="",NA(),IF(N222=0,NA(),AVERAGE(I223:I$266,I$149:I156)))</f>
        <v>#N/A</v>
      </c>
      <c r="T156" s="128" t="e">
        <f t="shared" si="97"/>
        <v>#N/A</v>
      </c>
      <c r="U156" s="3"/>
      <c r="V156" s="150" t="e">
        <f t="shared" si="88"/>
        <v>#N/A</v>
      </c>
      <c r="W156" s="150" t="e">
        <f t="shared" si="89"/>
        <v>#N/A</v>
      </c>
      <c r="X156" s="150" t="e">
        <f t="shared" si="90"/>
        <v>#N/A</v>
      </c>
      <c r="Y156" s="150" t="e">
        <f t="shared" si="91"/>
        <v>#N/A</v>
      </c>
      <c r="Z156" s="150" t="e">
        <f t="shared" si="92"/>
        <v>#N/A</v>
      </c>
      <c r="AA156" s="181" t="e">
        <f>IF(D156="",NA(),AVERAGE(D223:D$266,D$149:D156))</f>
        <v>#N/A</v>
      </c>
      <c r="AB156" s="181" t="e">
        <f>IF(E156="",NA(),AVERAGE(E223:E$266,E$149:E156))</f>
        <v>#N/A</v>
      </c>
      <c r="AC156" s="181" t="e">
        <f>IF(F156="",NA(),AVERAGE(F223:F$266,F$149:F156))</f>
        <v>#N/A</v>
      </c>
      <c r="AD156" s="181" t="e">
        <f>IF(G156="",NA(),AVERAGE(G223:G$266,G$149:G156))</f>
        <v>#N/A</v>
      </c>
      <c r="AE156" s="285" t="e">
        <f t="shared" si="93"/>
        <v>#N/A</v>
      </c>
    </row>
    <row r="157" spans="1:31" ht="15" customHeight="1" x14ac:dyDescent="0.25">
      <c r="A157" s="3"/>
      <c r="B157" s="147" t="e">
        <f t="shared" si="98"/>
        <v>#NUM!</v>
      </c>
      <c r="C157" s="94">
        <v>9</v>
      </c>
      <c r="D157" s="292"/>
      <c r="E157" s="292"/>
      <c r="F157" s="292"/>
      <c r="G157" s="292"/>
      <c r="H157" s="112" t="str">
        <f t="shared" si="94"/>
        <v/>
      </c>
      <c r="I157" s="294"/>
      <c r="J157" s="124" t="e">
        <f>IF(H157="", NA(),SUM(H$149:H157))</f>
        <v>#N/A</v>
      </c>
      <c r="K157" s="116" t="e">
        <f>IF(H157="",NA(), AVERAGE(H$149:H157))</f>
        <v>#N/A</v>
      </c>
      <c r="L157" s="119" t="str">
        <f t="shared" si="85"/>
        <v/>
      </c>
      <c r="M157" s="125" t="str">
        <f t="shared" si="95"/>
        <v/>
      </c>
      <c r="N157" s="126" t="e">
        <f>IF(H157="",NA(),SUM(I$149:I157))</f>
        <v>#N/A</v>
      </c>
      <c r="O157" s="118" t="e">
        <f>IF(H157="",NA(),AVERAGE(I$149:I157))</f>
        <v>#N/A</v>
      </c>
      <c r="P157" s="128" t="str">
        <f t="shared" si="86"/>
        <v/>
      </c>
      <c r="Q157" s="125" t="str">
        <f t="shared" si="96"/>
        <v/>
      </c>
      <c r="R157" s="122" t="e">
        <f>IF(H157="",NA(),IF(J223=0,NA(),AVERAGE(H224:H$266,H$149:H157)))</f>
        <v>#N/A</v>
      </c>
      <c r="S157" s="118" t="e">
        <f>IF(H157="",NA(),IF(N223=0,NA(),AVERAGE(I224:I$266,I$149:I157)))</f>
        <v>#N/A</v>
      </c>
      <c r="T157" s="128" t="e">
        <f t="shared" si="97"/>
        <v>#N/A</v>
      </c>
      <c r="U157" s="3"/>
      <c r="V157" s="150" t="e">
        <f t="shared" si="88"/>
        <v>#N/A</v>
      </c>
      <c r="W157" s="150" t="e">
        <f t="shared" si="89"/>
        <v>#N/A</v>
      </c>
      <c r="X157" s="150" t="e">
        <f t="shared" si="90"/>
        <v>#N/A</v>
      </c>
      <c r="Y157" s="150" t="e">
        <f t="shared" si="91"/>
        <v>#N/A</v>
      </c>
      <c r="Z157" s="150" t="e">
        <f t="shared" si="92"/>
        <v>#N/A</v>
      </c>
      <c r="AA157" s="181" t="e">
        <f>IF(D157="",NA(),AVERAGE(D224:D$266,D$149:D157))</f>
        <v>#N/A</v>
      </c>
      <c r="AB157" s="181" t="e">
        <f>IF(E157="",NA(),AVERAGE(E224:E$266,E$149:E157))</f>
        <v>#N/A</v>
      </c>
      <c r="AC157" s="181" t="e">
        <f>IF(F157="",NA(),AVERAGE(F224:F$266,F$149:F157))</f>
        <v>#N/A</v>
      </c>
      <c r="AD157" s="181" t="e">
        <f>IF(G157="",NA(),AVERAGE(G224:G$266,G$149:G157))</f>
        <v>#N/A</v>
      </c>
      <c r="AE157" s="285" t="e">
        <f t="shared" si="93"/>
        <v>#N/A</v>
      </c>
    </row>
    <row r="158" spans="1:31" ht="15" customHeight="1" x14ac:dyDescent="0.25">
      <c r="A158" s="3"/>
      <c r="B158" s="147" t="e">
        <f t="shared" si="98"/>
        <v>#NUM!</v>
      </c>
      <c r="C158" s="94">
        <v>10</v>
      </c>
      <c r="D158" s="292"/>
      <c r="E158" s="292"/>
      <c r="F158" s="292"/>
      <c r="G158" s="292"/>
      <c r="H158" s="112" t="str">
        <f t="shared" si="94"/>
        <v/>
      </c>
      <c r="I158" s="294"/>
      <c r="J158" s="124" t="e">
        <f>IF(H158="", NA(),SUM(H$149:H158))</f>
        <v>#N/A</v>
      </c>
      <c r="K158" s="116" t="e">
        <f>IF(H158="",NA(), AVERAGE(H$149:H158))</f>
        <v>#N/A</v>
      </c>
      <c r="L158" s="119" t="str">
        <f t="shared" si="85"/>
        <v/>
      </c>
      <c r="M158" s="125" t="str">
        <f t="shared" si="95"/>
        <v/>
      </c>
      <c r="N158" s="126" t="e">
        <f>IF(H158="",NA(),SUM(I$149:I158))</f>
        <v>#N/A</v>
      </c>
      <c r="O158" s="118" t="e">
        <f>IF(H158="",NA(),AVERAGE(I$149:I158))</f>
        <v>#N/A</v>
      </c>
      <c r="P158" s="128" t="str">
        <f t="shared" si="86"/>
        <v/>
      </c>
      <c r="Q158" s="125" t="str">
        <f t="shared" si="96"/>
        <v/>
      </c>
      <c r="R158" s="122" t="e">
        <f>IF(H158="",NA(),IF(J224=0,NA(),AVERAGE(H225:H$266,H$149:H158)))</f>
        <v>#N/A</v>
      </c>
      <c r="S158" s="118" t="e">
        <f>IF(H158="",NA(),IF(N224=0,NA(),AVERAGE(I225:I$266,I$149:I158)))</f>
        <v>#N/A</v>
      </c>
      <c r="T158" s="128" t="e">
        <f t="shared" si="97"/>
        <v>#N/A</v>
      </c>
      <c r="U158" s="3"/>
      <c r="V158" s="150" t="e">
        <f t="shared" si="88"/>
        <v>#N/A</v>
      </c>
      <c r="W158" s="150" t="e">
        <f t="shared" si="89"/>
        <v>#N/A</v>
      </c>
      <c r="X158" s="150" t="e">
        <f t="shared" si="90"/>
        <v>#N/A</v>
      </c>
      <c r="Y158" s="150" t="e">
        <f t="shared" si="91"/>
        <v>#N/A</v>
      </c>
      <c r="Z158" s="150" t="e">
        <f t="shared" si="92"/>
        <v>#N/A</v>
      </c>
      <c r="AA158" s="181" t="e">
        <f>IF(D158="",NA(),AVERAGE(D225:D$266,D$149:D158))</f>
        <v>#N/A</v>
      </c>
      <c r="AB158" s="181" t="e">
        <f>IF(E158="",NA(),AVERAGE(E225:E$266,E$149:E158))</f>
        <v>#N/A</v>
      </c>
      <c r="AC158" s="181" t="e">
        <f>IF(F158="",NA(),AVERAGE(F225:F$266,F$149:F158))</f>
        <v>#N/A</v>
      </c>
      <c r="AD158" s="181" t="e">
        <f>IF(G158="",NA(),AVERAGE(G225:G$266,G$149:G158))</f>
        <v>#N/A</v>
      </c>
      <c r="AE158" s="285" t="e">
        <f t="shared" si="93"/>
        <v>#N/A</v>
      </c>
    </row>
    <row r="159" spans="1:31" ht="15" customHeight="1" x14ac:dyDescent="0.25">
      <c r="A159" s="3"/>
      <c r="B159" s="147" t="e">
        <f t="shared" si="98"/>
        <v>#NUM!</v>
      </c>
      <c r="C159" s="94">
        <v>11</v>
      </c>
      <c r="D159" s="292"/>
      <c r="E159" s="292"/>
      <c r="F159" s="292"/>
      <c r="G159" s="292"/>
      <c r="H159" s="112" t="str">
        <f t="shared" si="94"/>
        <v/>
      </c>
      <c r="I159" s="294"/>
      <c r="J159" s="124" t="e">
        <f>IF(H159="", NA(),SUM(H$149:H159))</f>
        <v>#N/A</v>
      </c>
      <c r="K159" s="116" t="e">
        <f>IF(H159="",NA(), AVERAGE(H$149:H159))</f>
        <v>#N/A</v>
      </c>
      <c r="L159" s="119" t="str">
        <f t="shared" si="85"/>
        <v/>
      </c>
      <c r="M159" s="125" t="str">
        <f t="shared" si="95"/>
        <v/>
      </c>
      <c r="N159" s="126" t="e">
        <f>IF(H159="",NA(),SUM(I$149:I159))</f>
        <v>#N/A</v>
      </c>
      <c r="O159" s="118" t="e">
        <f>IF(H159="",NA(),AVERAGE(I$149:I159))</f>
        <v>#N/A</v>
      </c>
      <c r="P159" s="128" t="str">
        <f t="shared" si="86"/>
        <v/>
      </c>
      <c r="Q159" s="125" t="str">
        <f t="shared" si="96"/>
        <v/>
      </c>
      <c r="R159" s="122" t="e">
        <f>IF(H159="",NA(),IF(J225=0,NA(),AVERAGE(H226:H$266,H$149:H159)))</f>
        <v>#N/A</v>
      </c>
      <c r="S159" s="118" t="e">
        <f>IF(H159="",NA(),IF(N225=0,NA(),AVERAGE(I226:I$266,I$149:I159)))</f>
        <v>#N/A</v>
      </c>
      <c r="T159" s="128" t="e">
        <f t="shared" si="97"/>
        <v>#N/A</v>
      </c>
      <c r="U159" s="3"/>
      <c r="V159" s="150" t="e">
        <f t="shared" si="88"/>
        <v>#N/A</v>
      </c>
      <c r="W159" s="150" t="e">
        <f t="shared" si="89"/>
        <v>#N/A</v>
      </c>
      <c r="X159" s="150" t="e">
        <f t="shared" si="90"/>
        <v>#N/A</v>
      </c>
      <c r="Y159" s="150" t="e">
        <f t="shared" si="91"/>
        <v>#N/A</v>
      </c>
      <c r="Z159" s="150" t="e">
        <f t="shared" si="92"/>
        <v>#N/A</v>
      </c>
      <c r="AA159" s="181" t="e">
        <f>IF(D159="",NA(),AVERAGE(D226:D$266,D$149:D159))</f>
        <v>#N/A</v>
      </c>
      <c r="AB159" s="181" t="e">
        <f>IF(E159="",NA(),AVERAGE(E226:E$266,E$149:E159))</f>
        <v>#N/A</v>
      </c>
      <c r="AC159" s="181" t="e">
        <f>IF(F159="",NA(),AVERAGE(F226:F$266,F$149:F159))</f>
        <v>#N/A</v>
      </c>
      <c r="AD159" s="181" t="e">
        <f>IF(G159="",NA(),AVERAGE(G226:G$266,G$149:G159))</f>
        <v>#N/A</v>
      </c>
      <c r="AE159" s="285" t="e">
        <f t="shared" si="93"/>
        <v>#N/A</v>
      </c>
    </row>
    <row r="160" spans="1:31" ht="15" customHeight="1" x14ac:dyDescent="0.25">
      <c r="A160" s="3"/>
      <c r="B160" s="147" t="e">
        <f t="shared" si="98"/>
        <v>#NUM!</v>
      </c>
      <c r="C160" s="94">
        <v>12</v>
      </c>
      <c r="D160" s="292"/>
      <c r="E160" s="292"/>
      <c r="F160" s="292"/>
      <c r="G160" s="292"/>
      <c r="H160" s="112" t="str">
        <f t="shared" si="94"/>
        <v/>
      </c>
      <c r="I160" s="294"/>
      <c r="J160" s="124" t="e">
        <f>IF(H160="", NA(),SUM(H$149:H160))</f>
        <v>#N/A</v>
      </c>
      <c r="K160" s="116" t="e">
        <f>IF(H160="",NA(), AVERAGE(H$149:H160))</f>
        <v>#N/A</v>
      </c>
      <c r="L160" s="119" t="str">
        <f t="shared" si="85"/>
        <v/>
      </c>
      <c r="M160" s="125" t="str">
        <f t="shared" si="95"/>
        <v/>
      </c>
      <c r="N160" s="126" t="e">
        <f>IF(H160="",NA(),SUM(I$149:I160))</f>
        <v>#N/A</v>
      </c>
      <c r="O160" s="118" t="e">
        <f>IF(H160="",NA(),AVERAGE(I$149:I160))</f>
        <v>#N/A</v>
      </c>
      <c r="P160" s="128" t="str">
        <f t="shared" si="86"/>
        <v/>
      </c>
      <c r="Q160" s="125" t="str">
        <f t="shared" si="96"/>
        <v/>
      </c>
      <c r="R160" s="122" t="e">
        <f>IF(H160="",NA(),IF(J226=0,NA(),AVERAGE(H227:H$266,H$149:H160)))</f>
        <v>#N/A</v>
      </c>
      <c r="S160" s="118" t="e">
        <f>IF(H160="",NA(),IF(N226=0,NA(),AVERAGE(I227:I$266,I$149:I160)))</f>
        <v>#N/A</v>
      </c>
      <c r="T160" s="128" t="e">
        <f t="shared" si="97"/>
        <v>#N/A</v>
      </c>
      <c r="U160" s="3"/>
      <c r="V160" s="150" t="e">
        <f t="shared" si="88"/>
        <v>#N/A</v>
      </c>
      <c r="W160" s="150" t="e">
        <f t="shared" si="89"/>
        <v>#N/A</v>
      </c>
      <c r="X160" s="150" t="e">
        <f t="shared" si="90"/>
        <v>#N/A</v>
      </c>
      <c r="Y160" s="150" t="e">
        <f t="shared" si="91"/>
        <v>#N/A</v>
      </c>
      <c r="Z160" s="150" t="e">
        <f t="shared" si="92"/>
        <v>#N/A</v>
      </c>
      <c r="AA160" s="181" t="e">
        <f>IF(D160="",NA(),AVERAGE(D227:D$266,D$149:D160))</f>
        <v>#N/A</v>
      </c>
      <c r="AB160" s="181" t="e">
        <f>IF(E160="",NA(),AVERAGE(E227:E$266,E$149:E160))</f>
        <v>#N/A</v>
      </c>
      <c r="AC160" s="181" t="e">
        <f>IF(F160="",NA(),AVERAGE(F227:F$266,F$149:F160))</f>
        <v>#N/A</v>
      </c>
      <c r="AD160" s="181" t="e">
        <f>IF(G160="",NA(),AVERAGE(G227:G$266,G$149:G160))</f>
        <v>#N/A</v>
      </c>
      <c r="AE160" s="285" t="e">
        <f t="shared" si="93"/>
        <v>#N/A</v>
      </c>
    </row>
    <row r="161" spans="1:31" ht="15" customHeight="1" x14ac:dyDescent="0.25">
      <c r="A161" s="3"/>
      <c r="B161" s="147" t="e">
        <f t="shared" si="98"/>
        <v>#NUM!</v>
      </c>
      <c r="C161" s="94">
        <v>13</v>
      </c>
      <c r="D161" s="292"/>
      <c r="E161" s="292"/>
      <c r="F161" s="292"/>
      <c r="G161" s="292"/>
      <c r="H161" s="112" t="str">
        <f t="shared" si="94"/>
        <v/>
      </c>
      <c r="I161" s="294"/>
      <c r="J161" s="124" t="e">
        <f>IF(H161="", NA(),SUM(H$149:H161))</f>
        <v>#N/A</v>
      </c>
      <c r="K161" s="116" t="e">
        <f>IF(H161="",NA(), AVERAGE(H$149:H161))</f>
        <v>#N/A</v>
      </c>
      <c r="L161" s="119" t="str">
        <f t="shared" si="85"/>
        <v/>
      </c>
      <c r="M161" s="125" t="str">
        <f t="shared" si="95"/>
        <v/>
      </c>
      <c r="N161" s="126" t="e">
        <f>IF(H161="",NA(),SUM(I$149:I161))</f>
        <v>#N/A</v>
      </c>
      <c r="O161" s="118" t="e">
        <f>IF(H161="",NA(),AVERAGE(I$149:I161))</f>
        <v>#N/A</v>
      </c>
      <c r="P161" s="128" t="str">
        <f t="shared" si="86"/>
        <v/>
      </c>
      <c r="Q161" s="125" t="str">
        <f t="shared" si="96"/>
        <v/>
      </c>
      <c r="R161" s="122" t="e">
        <f>IF(H161="",NA(),IF(J227=0,NA(),AVERAGE(H228:H$266,H$149:H161)))</f>
        <v>#N/A</v>
      </c>
      <c r="S161" s="118" t="e">
        <f>IF(H161="",NA(),IF(N227=0,NA(),AVERAGE(I228:I$266,I$149:I161)))</f>
        <v>#N/A</v>
      </c>
      <c r="T161" s="128" t="e">
        <f t="shared" si="97"/>
        <v>#N/A</v>
      </c>
      <c r="U161" s="3"/>
      <c r="V161" s="150" t="e">
        <f t="shared" si="88"/>
        <v>#N/A</v>
      </c>
      <c r="W161" s="150" t="e">
        <f t="shared" si="89"/>
        <v>#N/A</v>
      </c>
      <c r="X161" s="150" t="e">
        <f t="shared" si="90"/>
        <v>#N/A</v>
      </c>
      <c r="Y161" s="150" t="e">
        <f t="shared" si="91"/>
        <v>#N/A</v>
      </c>
      <c r="Z161" s="150" t="e">
        <f t="shared" si="92"/>
        <v>#N/A</v>
      </c>
      <c r="AA161" s="181" t="e">
        <f>IF(D161="",NA(),AVERAGE(D228:D$266,D$149:D161))</f>
        <v>#N/A</v>
      </c>
      <c r="AB161" s="181" t="e">
        <f>IF(E161="",NA(),AVERAGE(E228:E$266,E$149:E161))</f>
        <v>#N/A</v>
      </c>
      <c r="AC161" s="181" t="e">
        <f>IF(F161="",NA(),AVERAGE(F228:F$266,F$149:F161))</f>
        <v>#N/A</v>
      </c>
      <c r="AD161" s="181" t="e">
        <f>IF(G161="",NA(),AVERAGE(G228:G$266,G$149:G161))</f>
        <v>#N/A</v>
      </c>
      <c r="AE161" s="285" t="e">
        <f t="shared" si="93"/>
        <v>#N/A</v>
      </c>
    </row>
    <row r="162" spans="1:31" ht="15" customHeight="1" x14ac:dyDescent="0.25">
      <c r="A162" s="3"/>
      <c r="B162" s="147" t="e">
        <f t="shared" si="98"/>
        <v>#NUM!</v>
      </c>
      <c r="C162" s="94">
        <v>14</v>
      </c>
      <c r="D162" s="292"/>
      <c r="E162" s="292"/>
      <c r="F162" s="292"/>
      <c r="G162" s="292"/>
      <c r="H162" s="112" t="str">
        <f t="shared" si="94"/>
        <v/>
      </c>
      <c r="I162" s="294"/>
      <c r="J162" s="124" t="e">
        <f>IF(H162="", NA(),SUM(H$149:H162))</f>
        <v>#N/A</v>
      </c>
      <c r="K162" s="116" t="e">
        <f>IF(H162="",NA(), AVERAGE(H$149:H162))</f>
        <v>#N/A</v>
      </c>
      <c r="L162" s="119" t="str">
        <f t="shared" si="85"/>
        <v/>
      </c>
      <c r="M162" s="125" t="str">
        <f t="shared" si="95"/>
        <v/>
      </c>
      <c r="N162" s="126" t="e">
        <f>IF(H162="",NA(),SUM(I$149:I162))</f>
        <v>#N/A</v>
      </c>
      <c r="O162" s="118" t="e">
        <f>IF(H162="",NA(),AVERAGE(I$149:I162))</f>
        <v>#N/A</v>
      </c>
      <c r="P162" s="128" t="str">
        <f t="shared" si="86"/>
        <v/>
      </c>
      <c r="Q162" s="125" t="str">
        <f t="shared" si="96"/>
        <v/>
      </c>
      <c r="R162" s="122" t="e">
        <f>IF(H162="",NA(),IF(J228=0,NA(),AVERAGE(H229:H$266,H$149:H162)))</f>
        <v>#N/A</v>
      </c>
      <c r="S162" s="118" t="e">
        <f>IF(H162="",NA(),IF(N228=0,NA(),AVERAGE(I229:I$266,I$149:I162)))</f>
        <v>#N/A</v>
      </c>
      <c r="T162" s="128" t="e">
        <f t="shared" si="97"/>
        <v>#N/A</v>
      </c>
      <c r="U162" s="3"/>
      <c r="V162" s="150" t="e">
        <f t="shared" si="88"/>
        <v>#N/A</v>
      </c>
      <c r="W162" s="150" t="e">
        <f t="shared" si="89"/>
        <v>#N/A</v>
      </c>
      <c r="X162" s="150" t="e">
        <f t="shared" si="90"/>
        <v>#N/A</v>
      </c>
      <c r="Y162" s="150" t="e">
        <f t="shared" si="91"/>
        <v>#N/A</v>
      </c>
      <c r="Z162" s="150" t="e">
        <f t="shared" si="92"/>
        <v>#N/A</v>
      </c>
      <c r="AA162" s="181" t="e">
        <f>IF(D162="",NA(),AVERAGE(D229:D$266,D$149:D162))</f>
        <v>#N/A</v>
      </c>
      <c r="AB162" s="181" t="e">
        <f>IF(E162="",NA(),AVERAGE(E229:E$266,E$149:E162))</f>
        <v>#N/A</v>
      </c>
      <c r="AC162" s="181" t="e">
        <f>IF(F162="",NA(),AVERAGE(F229:F$266,F$149:F162))</f>
        <v>#N/A</v>
      </c>
      <c r="AD162" s="181" t="e">
        <f>IF(G162="",NA(),AVERAGE(G229:G$266,G$149:G162))</f>
        <v>#N/A</v>
      </c>
      <c r="AE162" s="285" t="e">
        <f t="shared" si="93"/>
        <v>#N/A</v>
      </c>
    </row>
    <row r="163" spans="1:31" ht="15" customHeight="1" x14ac:dyDescent="0.25">
      <c r="A163" s="3"/>
      <c r="B163" s="147" t="e">
        <f t="shared" si="98"/>
        <v>#NUM!</v>
      </c>
      <c r="C163" s="94">
        <v>15</v>
      </c>
      <c r="D163" s="292"/>
      <c r="E163" s="292"/>
      <c r="F163" s="292"/>
      <c r="G163" s="292"/>
      <c r="H163" s="112" t="str">
        <f t="shared" si="94"/>
        <v/>
      </c>
      <c r="I163" s="294"/>
      <c r="J163" s="124" t="e">
        <f>IF(H163="", NA(),SUM(H$149:H163))</f>
        <v>#N/A</v>
      </c>
      <c r="K163" s="116" t="e">
        <f>IF(H163="",NA(), AVERAGE(H$149:H163))</f>
        <v>#N/A</v>
      </c>
      <c r="L163" s="119" t="str">
        <f t="shared" si="85"/>
        <v/>
      </c>
      <c r="M163" s="125" t="str">
        <f t="shared" si="95"/>
        <v/>
      </c>
      <c r="N163" s="126" t="e">
        <f>IF(H163="",NA(),SUM(I$149:I163))</f>
        <v>#N/A</v>
      </c>
      <c r="O163" s="118" t="e">
        <f>IF(H163="",NA(),AVERAGE(I$149:I163))</f>
        <v>#N/A</v>
      </c>
      <c r="P163" s="128" t="str">
        <f t="shared" si="86"/>
        <v/>
      </c>
      <c r="Q163" s="125" t="str">
        <f t="shared" si="96"/>
        <v/>
      </c>
      <c r="R163" s="122" t="e">
        <f>IF(H163="",NA(),IF(J229=0,NA(),AVERAGE(H230:H$266,H$149:H163)))</f>
        <v>#N/A</v>
      </c>
      <c r="S163" s="118" t="e">
        <f>IF(H163="",NA(),IF(N229=0,NA(),AVERAGE(I230:I$266,I$149:I163)))</f>
        <v>#N/A</v>
      </c>
      <c r="T163" s="128" t="e">
        <f t="shared" si="97"/>
        <v>#N/A</v>
      </c>
      <c r="U163" s="3"/>
      <c r="V163" s="150" t="e">
        <f t="shared" si="88"/>
        <v>#N/A</v>
      </c>
      <c r="W163" s="150" t="e">
        <f t="shared" si="89"/>
        <v>#N/A</v>
      </c>
      <c r="X163" s="150" t="e">
        <f t="shared" si="90"/>
        <v>#N/A</v>
      </c>
      <c r="Y163" s="150" t="e">
        <f t="shared" si="91"/>
        <v>#N/A</v>
      </c>
      <c r="Z163" s="150" t="e">
        <f t="shared" si="92"/>
        <v>#N/A</v>
      </c>
      <c r="AA163" s="181" t="e">
        <f>IF(D163="",NA(),AVERAGE(D230:D$266,D$149:D163))</f>
        <v>#N/A</v>
      </c>
      <c r="AB163" s="181" t="e">
        <f>IF(E163="",NA(),AVERAGE(E230:E$266,E$149:E163))</f>
        <v>#N/A</v>
      </c>
      <c r="AC163" s="181" t="e">
        <f>IF(F163="",NA(),AVERAGE(F230:F$266,F$149:F163))</f>
        <v>#N/A</v>
      </c>
      <c r="AD163" s="181" t="e">
        <f>IF(G163="",NA(),AVERAGE(G230:G$266,G$149:G163))</f>
        <v>#N/A</v>
      </c>
      <c r="AE163" s="285" t="e">
        <f t="shared" si="93"/>
        <v>#N/A</v>
      </c>
    </row>
    <row r="164" spans="1:31" ht="15" customHeight="1" x14ac:dyDescent="0.25">
      <c r="A164" s="3"/>
      <c r="B164" s="147" t="e">
        <f t="shared" si="98"/>
        <v>#NUM!</v>
      </c>
      <c r="C164" s="94">
        <v>16</v>
      </c>
      <c r="D164" s="292"/>
      <c r="E164" s="292"/>
      <c r="F164" s="292"/>
      <c r="G164" s="292"/>
      <c r="H164" s="112" t="str">
        <f t="shared" si="94"/>
        <v/>
      </c>
      <c r="I164" s="294"/>
      <c r="J164" s="124" t="e">
        <f>IF(H164="", NA(),SUM(H$149:H164))</f>
        <v>#N/A</v>
      </c>
      <c r="K164" s="116" t="e">
        <f>IF(H164="",NA(), AVERAGE(H$149:H164))</f>
        <v>#N/A</v>
      </c>
      <c r="L164" s="119" t="str">
        <f t="shared" si="85"/>
        <v/>
      </c>
      <c r="M164" s="125" t="str">
        <f t="shared" si="95"/>
        <v/>
      </c>
      <c r="N164" s="126" t="e">
        <f>IF(H164="",NA(),SUM(I$149:I164))</f>
        <v>#N/A</v>
      </c>
      <c r="O164" s="118" t="e">
        <f>IF(H164="",NA(),AVERAGE(I$149:I164))</f>
        <v>#N/A</v>
      </c>
      <c r="P164" s="128" t="str">
        <f t="shared" si="86"/>
        <v/>
      </c>
      <c r="Q164" s="125" t="str">
        <f t="shared" si="96"/>
        <v/>
      </c>
      <c r="R164" s="122" t="e">
        <f>IF(H164="",NA(),IF(J230=0,NA(),AVERAGE(H231:H$266,H$149:H164)))</f>
        <v>#N/A</v>
      </c>
      <c r="S164" s="118" t="e">
        <f>IF(H164="",NA(),IF(N230=0,NA(),AVERAGE(I231:I$266,I$149:I164)))</f>
        <v>#N/A</v>
      </c>
      <c r="T164" s="128" t="e">
        <f t="shared" si="97"/>
        <v>#N/A</v>
      </c>
      <c r="U164" s="3"/>
      <c r="V164" s="150" t="e">
        <f t="shared" si="88"/>
        <v>#N/A</v>
      </c>
      <c r="W164" s="150" t="e">
        <f t="shared" si="89"/>
        <v>#N/A</v>
      </c>
      <c r="X164" s="150" t="e">
        <f t="shared" si="90"/>
        <v>#N/A</v>
      </c>
      <c r="Y164" s="150" t="e">
        <f t="shared" si="91"/>
        <v>#N/A</v>
      </c>
      <c r="Z164" s="150" t="e">
        <f t="shared" si="92"/>
        <v>#N/A</v>
      </c>
      <c r="AA164" s="181" t="e">
        <f>IF(D164="",NA(),AVERAGE(D231:D$266,D$149:D164))</f>
        <v>#N/A</v>
      </c>
      <c r="AB164" s="181" t="e">
        <f>IF(E164="",NA(),AVERAGE(E231:E$266,E$149:E164))</f>
        <v>#N/A</v>
      </c>
      <c r="AC164" s="181" t="e">
        <f>IF(F164="",NA(),AVERAGE(F231:F$266,F$149:F164))</f>
        <v>#N/A</v>
      </c>
      <c r="AD164" s="181" t="e">
        <f>IF(G164="",NA(),AVERAGE(G231:G$266,G$149:G164))</f>
        <v>#N/A</v>
      </c>
      <c r="AE164" s="285" t="e">
        <f t="shared" si="93"/>
        <v>#N/A</v>
      </c>
    </row>
    <row r="165" spans="1:31" ht="15" customHeight="1" x14ac:dyDescent="0.25">
      <c r="A165" s="3"/>
      <c r="B165" s="147" t="e">
        <f t="shared" si="98"/>
        <v>#NUM!</v>
      </c>
      <c r="C165" s="94">
        <v>17</v>
      </c>
      <c r="D165" s="292"/>
      <c r="E165" s="292"/>
      <c r="F165" s="292"/>
      <c r="G165" s="292"/>
      <c r="H165" s="112" t="str">
        <f t="shared" si="94"/>
        <v/>
      </c>
      <c r="I165" s="294"/>
      <c r="J165" s="124" t="e">
        <f>IF(H165="", NA(),SUM(H$149:H165))</f>
        <v>#N/A</v>
      </c>
      <c r="K165" s="116" t="e">
        <f>IF(H165="",NA(), AVERAGE(H$149:H165))</f>
        <v>#N/A</v>
      </c>
      <c r="L165" s="119" t="str">
        <f t="shared" si="85"/>
        <v/>
      </c>
      <c r="M165" s="125" t="str">
        <f t="shared" si="95"/>
        <v/>
      </c>
      <c r="N165" s="126" t="e">
        <f>IF(H165="",NA(),SUM(I$149:I165))</f>
        <v>#N/A</v>
      </c>
      <c r="O165" s="118" t="e">
        <f>IF(H165="",NA(),AVERAGE(I$149:I165))</f>
        <v>#N/A</v>
      </c>
      <c r="P165" s="128" t="str">
        <f t="shared" si="86"/>
        <v/>
      </c>
      <c r="Q165" s="125" t="str">
        <f t="shared" si="96"/>
        <v/>
      </c>
      <c r="R165" s="122" t="e">
        <f>IF(H165="",NA(),IF(J231=0,NA(),AVERAGE(H232:H$266,H$149:H165)))</f>
        <v>#N/A</v>
      </c>
      <c r="S165" s="118" t="e">
        <f>IF(H165="",NA(),IF(N231=0,NA(),AVERAGE(I232:I$266,I$149:I165)))</f>
        <v>#N/A</v>
      </c>
      <c r="T165" s="128" t="e">
        <f t="shared" si="97"/>
        <v>#N/A</v>
      </c>
      <c r="U165" s="3"/>
      <c r="V165" s="150" t="e">
        <f t="shared" si="88"/>
        <v>#N/A</v>
      </c>
      <c r="W165" s="150" t="e">
        <f t="shared" si="89"/>
        <v>#N/A</v>
      </c>
      <c r="X165" s="150" t="e">
        <f t="shared" si="90"/>
        <v>#N/A</v>
      </c>
      <c r="Y165" s="150" t="e">
        <f t="shared" si="91"/>
        <v>#N/A</v>
      </c>
      <c r="Z165" s="150" t="e">
        <f t="shared" si="92"/>
        <v>#N/A</v>
      </c>
      <c r="AA165" s="181" t="e">
        <f>IF(D165="",NA(),AVERAGE(D232:D$266,D$149:D165))</f>
        <v>#N/A</v>
      </c>
      <c r="AB165" s="181" t="e">
        <f>IF(E165="",NA(),AVERAGE(E232:E$266,E$149:E165))</f>
        <v>#N/A</v>
      </c>
      <c r="AC165" s="181" t="e">
        <f>IF(F165="",NA(),AVERAGE(F232:F$266,F$149:F165))</f>
        <v>#N/A</v>
      </c>
      <c r="AD165" s="181" t="e">
        <f>IF(G165="",NA(),AVERAGE(G232:G$266,G$149:G165))</f>
        <v>#N/A</v>
      </c>
      <c r="AE165" s="285" t="e">
        <f t="shared" si="93"/>
        <v>#N/A</v>
      </c>
    </row>
    <row r="166" spans="1:31" ht="15" customHeight="1" x14ac:dyDescent="0.25">
      <c r="A166" s="3"/>
      <c r="B166" s="147" t="e">
        <f t="shared" si="98"/>
        <v>#NUM!</v>
      </c>
      <c r="C166" s="94">
        <v>18</v>
      </c>
      <c r="D166" s="292"/>
      <c r="E166" s="292"/>
      <c r="F166" s="292"/>
      <c r="G166" s="292"/>
      <c r="H166" s="112" t="str">
        <f t="shared" si="94"/>
        <v/>
      </c>
      <c r="I166" s="294"/>
      <c r="J166" s="124" t="e">
        <f>IF(H166="", NA(),SUM(H$149:H166))</f>
        <v>#N/A</v>
      </c>
      <c r="K166" s="116" t="e">
        <f>IF(H166="",NA(), AVERAGE(H$149:H166))</f>
        <v>#N/A</v>
      </c>
      <c r="L166" s="119" t="str">
        <f t="shared" si="85"/>
        <v/>
      </c>
      <c r="M166" s="125" t="str">
        <f t="shared" si="95"/>
        <v/>
      </c>
      <c r="N166" s="126" t="e">
        <f>IF(H166="",NA(),SUM(I$149:I166))</f>
        <v>#N/A</v>
      </c>
      <c r="O166" s="118" t="e">
        <f>IF(H166="",NA(),AVERAGE(I$149:I166))</f>
        <v>#N/A</v>
      </c>
      <c r="P166" s="128" t="str">
        <f t="shared" si="86"/>
        <v/>
      </c>
      <c r="Q166" s="125" t="str">
        <f t="shared" si="96"/>
        <v/>
      </c>
      <c r="R166" s="122" t="e">
        <f>IF(H166="",NA(),IF(J232=0,NA(),AVERAGE(H233:H$266,H$149:H166)))</f>
        <v>#N/A</v>
      </c>
      <c r="S166" s="118" t="e">
        <f>IF(H166="",NA(),IF(N232=0,NA(),AVERAGE(I233:I$266,I$149:I166)))</f>
        <v>#N/A</v>
      </c>
      <c r="T166" s="128" t="e">
        <f t="shared" si="97"/>
        <v>#N/A</v>
      </c>
      <c r="U166" s="3"/>
      <c r="V166" s="150" t="e">
        <f t="shared" si="88"/>
        <v>#N/A</v>
      </c>
      <c r="W166" s="150" t="e">
        <f t="shared" si="89"/>
        <v>#N/A</v>
      </c>
      <c r="X166" s="150" t="e">
        <f t="shared" si="90"/>
        <v>#N/A</v>
      </c>
      <c r="Y166" s="150" t="e">
        <f t="shared" si="91"/>
        <v>#N/A</v>
      </c>
      <c r="Z166" s="150" t="e">
        <f t="shared" si="92"/>
        <v>#N/A</v>
      </c>
      <c r="AA166" s="181" t="e">
        <f>IF(D166="",NA(),AVERAGE(D233:D$266,D$149:D166))</f>
        <v>#N/A</v>
      </c>
      <c r="AB166" s="181" t="e">
        <f>IF(E166="",NA(),AVERAGE(E233:E$266,E$149:E166))</f>
        <v>#N/A</v>
      </c>
      <c r="AC166" s="181" t="e">
        <f>IF(F166="",NA(),AVERAGE(F233:F$266,F$149:F166))</f>
        <v>#N/A</v>
      </c>
      <c r="AD166" s="181" t="e">
        <f>IF(G166="",NA(),AVERAGE(G233:G$266,G$149:G166))</f>
        <v>#N/A</v>
      </c>
      <c r="AE166" s="285" t="e">
        <f t="shared" si="93"/>
        <v>#N/A</v>
      </c>
    </row>
    <row r="167" spans="1:31" ht="15" customHeight="1" x14ac:dyDescent="0.25">
      <c r="A167" s="3"/>
      <c r="B167" s="147" t="e">
        <f t="shared" si="98"/>
        <v>#NUM!</v>
      </c>
      <c r="C167" s="94">
        <v>19</v>
      </c>
      <c r="D167" s="292"/>
      <c r="E167" s="292"/>
      <c r="F167" s="292"/>
      <c r="G167" s="292"/>
      <c r="H167" s="112" t="str">
        <f t="shared" si="94"/>
        <v/>
      </c>
      <c r="I167" s="294"/>
      <c r="J167" s="124" t="e">
        <f>IF(H167="", NA(),SUM(H$149:H167))</f>
        <v>#N/A</v>
      </c>
      <c r="K167" s="116" t="e">
        <f>IF(H167="",NA(), AVERAGE(H$149:H167))</f>
        <v>#N/A</v>
      </c>
      <c r="L167" s="119" t="str">
        <f t="shared" si="85"/>
        <v/>
      </c>
      <c r="M167" s="125" t="str">
        <f t="shared" si="95"/>
        <v/>
      </c>
      <c r="N167" s="126" t="e">
        <f>IF(H167="",NA(),SUM(I$149:I167))</f>
        <v>#N/A</v>
      </c>
      <c r="O167" s="118" t="e">
        <f>IF(H167="",NA(),AVERAGE(I$149:I167))</f>
        <v>#N/A</v>
      </c>
      <c r="P167" s="128" t="str">
        <f t="shared" si="86"/>
        <v/>
      </c>
      <c r="Q167" s="125" t="str">
        <f t="shared" si="96"/>
        <v/>
      </c>
      <c r="R167" s="122" t="e">
        <f>IF(H167="",NA(),IF(J233=0,NA(),AVERAGE(H234:H$266,H$149:H167)))</f>
        <v>#N/A</v>
      </c>
      <c r="S167" s="118" t="e">
        <f>IF(H167="",NA(),IF(N233=0,NA(),AVERAGE(I234:I$266,I$149:I167)))</f>
        <v>#N/A</v>
      </c>
      <c r="T167" s="128" t="e">
        <f t="shared" si="97"/>
        <v>#N/A</v>
      </c>
      <c r="U167" s="3"/>
      <c r="V167" s="150" t="e">
        <f t="shared" si="88"/>
        <v>#N/A</v>
      </c>
      <c r="W167" s="150" t="e">
        <f t="shared" si="89"/>
        <v>#N/A</v>
      </c>
      <c r="X167" s="150" t="e">
        <f t="shared" si="90"/>
        <v>#N/A</v>
      </c>
      <c r="Y167" s="150" t="e">
        <f t="shared" si="91"/>
        <v>#N/A</v>
      </c>
      <c r="Z167" s="150" t="e">
        <f t="shared" si="92"/>
        <v>#N/A</v>
      </c>
      <c r="AA167" s="181" t="e">
        <f>IF(D167="",NA(),AVERAGE(D234:D$266,D$149:D167))</f>
        <v>#N/A</v>
      </c>
      <c r="AB167" s="181" t="e">
        <f>IF(E167="",NA(),AVERAGE(E234:E$266,E$149:E167))</f>
        <v>#N/A</v>
      </c>
      <c r="AC167" s="181" t="e">
        <f>IF(F167="",NA(),AVERAGE(F234:F$266,F$149:F167))</f>
        <v>#N/A</v>
      </c>
      <c r="AD167" s="181" t="e">
        <f>IF(G167="",NA(),AVERAGE(G234:G$266,G$149:G167))</f>
        <v>#N/A</v>
      </c>
      <c r="AE167" s="285" t="e">
        <f t="shared" si="93"/>
        <v>#N/A</v>
      </c>
    </row>
    <row r="168" spans="1:31" ht="15" customHeight="1" x14ac:dyDescent="0.25">
      <c r="A168" s="3"/>
      <c r="B168" s="147" t="e">
        <f t="shared" si="98"/>
        <v>#NUM!</v>
      </c>
      <c r="C168" s="94">
        <v>20</v>
      </c>
      <c r="D168" s="292"/>
      <c r="E168" s="292"/>
      <c r="F168" s="292"/>
      <c r="G168" s="292"/>
      <c r="H168" s="112" t="str">
        <f t="shared" si="94"/>
        <v/>
      </c>
      <c r="I168" s="294"/>
      <c r="J168" s="124" t="e">
        <f>IF(H168="", NA(),SUM(H$149:H168))</f>
        <v>#N/A</v>
      </c>
      <c r="K168" s="116" t="e">
        <f>IF(H168="",NA(), AVERAGE(H$149:H168))</f>
        <v>#N/A</v>
      </c>
      <c r="L168" s="119" t="str">
        <f t="shared" si="85"/>
        <v/>
      </c>
      <c r="M168" s="125" t="str">
        <f t="shared" si="95"/>
        <v/>
      </c>
      <c r="N168" s="126" t="e">
        <f>IF(H168="",NA(),SUM(I$149:I168))</f>
        <v>#N/A</v>
      </c>
      <c r="O168" s="118" t="e">
        <f>IF(H168="",NA(),AVERAGE(I$149:I168))</f>
        <v>#N/A</v>
      </c>
      <c r="P168" s="128" t="str">
        <f t="shared" si="86"/>
        <v/>
      </c>
      <c r="Q168" s="125" t="str">
        <f t="shared" si="96"/>
        <v/>
      </c>
      <c r="R168" s="122" t="e">
        <f>IF(H168="",NA(),IF(J234=0,NA(),AVERAGE(H235:H$266,H$149:H168)))</f>
        <v>#N/A</v>
      </c>
      <c r="S168" s="118" t="e">
        <f>IF(H168="",NA(),IF(N234=0,NA(),AVERAGE(I235:I$266,I$149:I168)))</f>
        <v>#N/A</v>
      </c>
      <c r="T168" s="128" t="e">
        <f t="shared" si="97"/>
        <v>#N/A</v>
      </c>
      <c r="U168" s="3"/>
      <c r="V168" s="150" t="e">
        <f t="shared" si="88"/>
        <v>#N/A</v>
      </c>
      <c r="W168" s="150" t="e">
        <f t="shared" si="89"/>
        <v>#N/A</v>
      </c>
      <c r="X168" s="150" t="e">
        <f t="shared" si="90"/>
        <v>#N/A</v>
      </c>
      <c r="Y168" s="150" t="e">
        <f t="shared" si="91"/>
        <v>#N/A</v>
      </c>
      <c r="Z168" s="150" t="e">
        <f t="shared" si="92"/>
        <v>#N/A</v>
      </c>
      <c r="AA168" s="181" t="e">
        <f>IF(D168="",NA(),AVERAGE(D235:D$266,D$149:D168))</f>
        <v>#N/A</v>
      </c>
      <c r="AB168" s="181" t="e">
        <f>IF(E168="",NA(),AVERAGE(E235:E$266,E$149:E168))</f>
        <v>#N/A</v>
      </c>
      <c r="AC168" s="181" t="e">
        <f>IF(F168="",NA(),AVERAGE(F235:F$266,F$149:F168))</f>
        <v>#N/A</v>
      </c>
      <c r="AD168" s="181" t="e">
        <f>IF(G168="",NA(),AVERAGE(G235:G$266,G$149:G168))</f>
        <v>#N/A</v>
      </c>
      <c r="AE168" s="285" t="e">
        <f t="shared" si="93"/>
        <v>#N/A</v>
      </c>
    </row>
    <row r="169" spans="1:31" ht="15" customHeight="1" x14ac:dyDescent="0.25">
      <c r="A169" s="3"/>
      <c r="B169" s="147" t="e">
        <f t="shared" si="98"/>
        <v>#NUM!</v>
      </c>
      <c r="C169" s="94">
        <v>21</v>
      </c>
      <c r="D169" s="292"/>
      <c r="E169" s="292"/>
      <c r="F169" s="292"/>
      <c r="G169" s="292"/>
      <c r="H169" s="112" t="str">
        <f t="shared" si="94"/>
        <v/>
      </c>
      <c r="I169" s="294"/>
      <c r="J169" s="124" t="e">
        <f>IF(H169="", NA(),SUM(H$149:H169))</f>
        <v>#N/A</v>
      </c>
      <c r="K169" s="116" t="e">
        <f>IF(H169="",NA(), AVERAGE(H$149:H169))</f>
        <v>#N/A</v>
      </c>
      <c r="L169" s="119" t="str">
        <f t="shared" si="85"/>
        <v/>
      </c>
      <c r="M169" s="125" t="str">
        <f t="shared" si="95"/>
        <v/>
      </c>
      <c r="N169" s="126" t="e">
        <f>IF(H169="",NA(),SUM(I$149:I169))</f>
        <v>#N/A</v>
      </c>
      <c r="O169" s="118" t="e">
        <f>IF(H169="",NA(),AVERAGE(I$149:I169))</f>
        <v>#N/A</v>
      </c>
      <c r="P169" s="128" t="str">
        <f t="shared" si="86"/>
        <v/>
      </c>
      <c r="Q169" s="125" t="str">
        <f t="shared" si="96"/>
        <v/>
      </c>
      <c r="R169" s="122" t="e">
        <f>IF(H169="",NA(),IF(J235=0,NA(),AVERAGE(H236:H$266,H$149:H169)))</f>
        <v>#N/A</v>
      </c>
      <c r="S169" s="118" t="e">
        <f>IF(H169="",NA(),IF(N235=0,NA(),AVERAGE(I236:I$266,I$149:I169)))</f>
        <v>#N/A</v>
      </c>
      <c r="T169" s="128" t="e">
        <f t="shared" si="97"/>
        <v>#N/A</v>
      </c>
      <c r="U169" s="3"/>
      <c r="V169" s="150" t="e">
        <f t="shared" si="88"/>
        <v>#N/A</v>
      </c>
      <c r="W169" s="150" t="e">
        <f t="shared" si="89"/>
        <v>#N/A</v>
      </c>
      <c r="X169" s="150" t="e">
        <f t="shared" si="90"/>
        <v>#N/A</v>
      </c>
      <c r="Y169" s="150" t="e">
        <f t="shared" si="91"/>
        <v>#N/A</v>
      </c>
      <c r="Z169" s="150" t="e">
        <f t="shared" si="92"/>
        <v>#N/A</v>
      </c>
      <c r="AA169" s="181" t="e">
        <f>IF(D169="",NA(),AVERAGE(D236:D$266,D$149:D169))</f>
        <v>#N/A</v>
      </c>
      <c r="AB169" s="181" t="e">
        <f>IF(E169="",NA(),AVERAGE(E236:E$266,E$149:E169))</f>
        <v>#N/A</v>
      </c>
      <c r="AC169" s="181" t="e">
        <f>IF(F169="",NA(),AVERAGE(F236:F$266,F$149:F169))</f>
        <v>#N/A</v>
      </c>
      <c r="AD169" s="181" t="e">
        <f>IF(G169="",NA(),AVERAGE(G236:G$266,G$149:G169))</f>
        <v>#N/A</v>
      </c>
      <c r="AE169" s="285" t="e">
        <f t="shared" si="93"/>
        <v>#N/A</v>
      </c>
    </row>
    <row r="170" spans="1:31" ht="15" customHeight="1" x14ac:dyDescent="0.25">
      <c r="A170" s="3"/>
      <c r="B170" s="147" t="e">
        <f t="shared" si="98"/>
        <v>#NUM!</v>
      </c>
      <c r="C170" s="94">
        <v>22</v>
      </c>
      <c r="D170" s="292"/>
      <c r="E170" s="292"/>
      <c r="F170" s="292"/>
      <c r="G170" s="292"/>
      <c r="H170" s="112" t="str">
        <f t="shared" si="94"/>
        <v/>
      </c>
      <c r="I170" s="294"/>
      <c r="J170" s="124" t="e">
        <f>IF(H170="", NA(),SUM(H$149:H170))</f>
        <v>#N/A</v>
      </c>
      <c r="K170" s="116" t="e">
        <f>IF(H170="",NA(), AVERAGE(H$149:H170))</f>
        <v>#N/A</v>
      </c>
      <c r="L170" s="119" t="str">
        <f t="shared" si="85"/>
        <v/>
      </c>
      <c r="M170" s="125" t="str">
        <f t="shared" si="95"/>
        <v/>
      </c>
      <c r="N170" s="126" t="e">
        <f>IF(H170="",NA(),SUM(I$149:I170))</f>
        <v>#N/A</v>
      </c>
      <c r="O170" s="118" t="e">
        <f>IF(H170="",NA(),AVERAGE(I$149:I170))</f>
        <v>#N/A</v>
      </c>
      <c r="P170" s="128" t="str">
        <f t="shared" si="86"/>
        <v/>
      </c>
      <c r="Q170" s="125" t="str">
        <f t="shared" si="96"/>
        <v/>
      </c>
      <c r="R170" s="122" t="e">
        <f>IF(H170="",NA(),IF(J236=0,NA(),AVERAGE(H237:H$266,H$149:H170)))</f>
        <v>#N/A</v>
      </c>
      <c r="S170" s="118" t="e">
        <f>IF(H170="",NA(),IF(N236=0,NA(),AVERAGE(I237:I$266,I$149:I170)))</f>
        <v>#N/A</v>
      </c>
      <c r="T170" s="128" t="e">
        <f t="shared" si="97"/>
        <v>#N/A</v>
      </c>
      <c r="U170" s="3"/>
      <c r="V170" s="150" t="e">
        <f t="shared" si="88"/>
        <v>#N/A</v>
      </c>
      <c r="W170" s="150" t="e">
        <f t="shared" si="89"/>
        <v>#N/A</v>
      </c>
      <c r="X170" s="150" t="e">
        <f t="shared" si="90"/>
        <v>#N/A</v>
      </c>
      <c r="Y170" s="150" t="e">
        <f t="shared" si="91"/>
        <v>#N/A</v>
      </c>
      <c r="Z170" s="150" t="e">
        <f t="shared" si="92"/>
        <v>#N/A</v>
      </c>
      <c r="AA170" s="181" t="e">
        <f>IF(D170="",NA(),AVERAGE(D237:D$266,D$149:D170))</f>
        <v>#N/A</v>
      </c>
      <c r="AB170" s="181" t="e">
        <f>IF(E170="",NA(),AVERAGE(E237:E$266,E$149:E170))</f>
        <v>#N/A</v>
      </c>
      <c r="AC170" s="181" t="e">
        <f>IF(F170="",NA(),AVERAGE(F237:F$266,F$149:F170))</f>
        <v>#N/A</v>
      </c>
      <c r="AD170" s="181" t="e">
        <f>IF(G170="",NA(),AVERAGE(G237:G$266,G$149:G170))</f>
        <v>#N/A</v>
      </c>
      <c r="AE170" s="285" t="e">
        <f t="shared" si="93"/>
        <v>#N/A</v>
      </c>
    </row>
    <row r="171" spans="1:31" ht="15" customHeight="1" x14ac:dyDescent="0.25">
      <c r="A171" s="3"/>
      <c r="B171" s="147" t="e">
        <f t="shared" si="98"/>
        <v>#NUM!</v>
      </c>
      <c r="C171" s="94">
        <v>23</v>
      </c>
      <c r="D171" s="292"/>
      <c r="E171" s="292"/>
      <c r="F171" s="292"/>
      <c r="G171" s="292"/>
      <c r="H171" s="112" t="str">
        <f t="shared" si="94"/>
        <v/>
      </c>
      <c r="I171" s="294"/>
      <c r="J171" s="124" t="e">
        <f>IF(H171="", NA(),SUM(H$149:H171))</f>
        <v>#N/A</v>
      </c>
      <c r="K171" s="116" t="e">
        <f>IF(H171="",NA(), AVERAGE(H$149:H171))</f>
        <v>#N/A</v>
      </c>
      <c r="L171" s="119" t="str">
        <f t="shared" si="85"/>
        <v/>
      </c>
      <c r="M171" s="125" t="str">
        <f t="shared" si="95"/>
        <v/>
      </c>
      <c r="N171" s="126" t="e">
        <f>IF(H171="",NA(),SUM(I$149:I171))</f>
        <v>#N/A</v>
      </c>
      <c r="O171" s="118" t="e">
        <f>IF(H171="",NA(),AVERAGE(I$149:I171))</f>
        <v>#N/A</v>
      </c>
      <c r="P171" s="128" t="str">
        <f t="shared" si="86"/>
        <v/>
      </c>
      <c r="Q171" s="125" t="str">
        <f t="shared" si="96"/>
        <v/>
      </c>
      <c r="R171" s="122" t="e">
        <f>IF(H171="",NA(),IF(J237=0,NA(),AVERAGE(H238:H$266,H$149:H171)))</f>
        <v>#N/A</v>
      </c>
      <c r="S171" s="118" t="e">
        <f>IF(H171="",NA(),IF(N237=0,NA(),AVERAGE(I238:I$266,I$149:I171)))</f>
        <v>#N/A</v>
      </c>
      <c r="T171" s="128" t="e">
        <f t="shared" si="97"/>
        <v>#N/A</v>
      </c>
      <c r="U171" s="3"/>
      <c r="V171" s="150" t="e">
        <f t="shared" si="88"/>
        <v>#N/A</v>
      </c>
      <c r="W171" s="150" t="e">
        <f t="shared" si="89"/>
        <v>#N/A</v>
      </c>
      <c r="X171" s="150" t="e">
        <f t="shared" si="90"/>
        <v>#N/A</v>
      </c>
      <c r="Y171" s="150" t="e">
        <f t="shared" si="91"/>
        <v>#N/A</v>
      </c>
      <c r="Z171" s="150" t="e">
        <f t="shared" si="92"/>
        <v>#N/A</v>
      </c>
      <c r="AA171" s="181" t="e">
        <f>IF(D171="",NA(),AVERAGE(D238:D$266,D$149:D171))</f>
        <v>#N/A</v>
      </c>
      <c r="AB171" s="181" t="e">
        <f>IF(E171="",NA(),AVERAGE(E238:E$266,E$149:E171))</f>
        <v>#N/A</v>
      </c>
      <c r="AC171" s="181" t="e">
        <f>IF(F171="",NA(),AVERAGE(F238:F$266,F$149:F171))</f>
        <v>#N/A</v>
      </c>
      <c r="AD171" s="181" t="e">
        <f>IF(G171="",NA(),AVERAGE(G238:G$266,G$149:G171))</f>
        <v>#N/A</v>
      </c>
      <c r="AE171" s="285" t="e">
        <f t="shared" si="93"/>
        <v>#N/A</v>
      </c>
    </row>
    <row r="172" spans="1:31" ht="15" customHeight="1" x14ac:dyDescent="0.25">
      <c r="A172" s="3"/>
      <c r="B172" s="147" t="e">
        <f t="shared" si="98"/>
        <v>#NUM!</v>
      </c>
      <c r="C172" s="94">
        <v>24</v>
      </c>
      <c r="D172" s="292"/>
      <c r="E172" s="292"/>
      <c r="F172" s="292"/>
      <c r="G172" s="292"/>
      <c r="H172" s="112" t="str">
        <f t="shared" si="94"/>
        <v/>
      </c>
      <c r="I172" s="294"/>
      <c r="J172" s="124" t="e">
        <f>IF(H172="", NA(),SUM(H$149:H172))</f>
        <v>#N/A</v>
      </c>
      <c r="K172" s="116" t="e">
        <f>IF(H172="",NA(), AVERAGE(H$149:H172))</f>
        <v>#N/A</v>
      </c>
      <c r="L172" s="119" t="str">
        <f t="shared" si="85"/>
        <v/>
      </c>
      <c r="M172" s="125" t="str">
        <f t="shared" si="95"/>
        <v/>
      </c>
      <c r="N172" s="126" t="e">
        <f>IF(H172="",NA(),SUM(I$149:I172))</f>
        <v>#N/A</v>
      </c>
      <c r="O172" s="118" t="e">
        <f>IF(H172="",NA(),AVERAGE(I$149:I172))</f>
        <v>#N/A</v>
      </c>
      <c r="P172" s="128" t="str">
        <f t="shared" si="86"/>
        <v/>
      </c>
      <c r="Q172" s="125" t="str">
        <f t="shared" si="96"/>
        <v/>
      </c>
      <c r="R172" s="122" t="e">
        <f>IF(H172="",NA(),IF(J238=0,NA(),AVERAGE(H239:H$266,H$149:H172)))</f>
        <v>#N/A</v>
      </c>
      <c r="S172" s="118" t="e">
        <f>IF(H172="",NA(),IF(N238=0,NA(),AVERAGE(I239:I$266,I$149:I172)))</f>
        <v>#N/A</v>
      </c>
      <c r="T172" s="128" t="e">
        <f t="shared" si="97"/>
        <v>#N/A</v>
      </c>
      <c r="U172" s="3"/>
      <c r="V172" s="150" t="e">
        <f t="shared" si="88"/>
        <v>#N/A</v>
      </c>
      <c r="W172" s="150" t="e">
        <f t="shared" si="89"/>
        <v>#N/A</v>
      </c>
      <c r="X172" s="150" t="e">
        <f t="shared" si="90"/>
        <v>#N/A</v>
      </c>
      <c r="Y172" s="150" t="e">
        <f t="shared" si="91"/>
        <v>#N/A</v>
      </c>
      <c r="Z172" s="150" t="e">
        <f t="shared" si="92"/>
        <v>#N/A</v>
      </c>
      <c r="AA172" s="181" t="e">
        <f>IF(D172="",NA(),AVERAGE(D239:D$266,D$149:D172))</f>
        <v>#N/A</v>
      </c>
      <c r="AB172" s="181" t="e">
        <f>IF(E172="",NA(),AVERAGE(E239:E$266,E$149:E172))</f>
        <v>#N/A</v>
      </c>
      <c r="AC172" s="181" t="e">
        <f>IF(F172="",NA(),AVERAGE(F239:F$266,F$149:F172))</f>
        <v>#N/A</v>
      </c>
      <c r="AD172" s="181" t="e">
        <f>IF(G172="",NA(),AVERAGE(G239:G$266,G$149:G172))</f>
        <v>#N/A</v>
      </c>
      <c r="AE172" s="285" t="e">
        <f t="shared" si="93"/>
        <v>#N/A</v>
      </c>
    </row>
    <row r="173" spans="1:31" ht="15" customHeight="1" x14ac:dyDescent="0.25">
      <c r="A173" s="3"/>
      <c r="B173" s="147" t="e">
        <f t="shared" si="98"/>
        <v>#NUM!</v>
      </c>
      <c r="C173" s="94">
        <v>25</v>
      </c>
      <c r="D173" s="292"/>
      <c r="E173" s="292"/>
      <c r="F173" s="292"/>
      <c r="G173" s="292"/>
      <c r="H173" s="112" t="str">
        <f t="shared" si="94"/>
        <v/>
      </c>
      <c r="I173" s="294"/>
      <c r="J173" s="124" t="e">
        <f>IF(H173="", NA(),SUM(H$149:H173))</f>
        <v>#N/A</v>
      </c>
      <c r="K173" s="116" t="e">
        <f>IF(H173="",NA(), AVERAGE(H$149:H173))</f>
        <v>#N/A</v>
      </c>
      <c r="L173" s="119" t="str">
        <f t="shared" si="85"/>
        <v/>
      </c>
      <c r="M173" s="125" t="str">
        <f t="shared" si="95"/>
        <v/>
      </c>
      <c r="N173" s="126" t="e">
        <f>IF(H173="",NA(),SUM(I$149:I173))</f>
        <v>#N/A</v>
      </c>
      <c r="O173" s="118" t="e">
        <f>IF(H173="",NA(),AVERAGE(I$149:I173))</f>
        <v>#N/A</v>
      </c>
      <c r="P173" s="128" t="str">
        <f t="shared" si="86"/>
        <v/>
      </c>
      <c r="Q173" s="125" t="str">
        <f t="shared" si="96"/>
        <v/>
      </c>
      <c r="R173" s="122" t="e">
        <f>IF(H173="",NA(),IF(J239=0,NA(),AVERAGE(H240:H$266,H$149:H173)))</f>
        <v>#N/A</v>
      </c>
      <c r="S173" s="118" t="e">
        <f>IF(H173="",NA(),IF(N239=0,NA(),AVERAGE(I240:I$266,I$149:I173)))</f>
        <v>#N/A</v>
      </c>
      <c r="T173" s="128" t="e">
        <f t="shared" si="97"/>
        <v>#N/A</v>
      </c>
      <c r="U173" s="3"/>
      <c r="V173" s="150" t="e">
        <f t="shared" si="88"/>
        <v>#N/A</v>
      </c>
      <c r="W173" s="150" t="e">
        <f t="shared" si="89"/>
        <v>#N/A</v>
      </c>
      <c r="X173" s="150" t="e">
        <f t="shared" si="90"/>
        <v>#N/A</v>
      </c>
      <c r="Y173" s="150" t="e">
        <f t="shared" si="91"/>
        <v>#N/A</v>
      </c>
      <c r="Z173" s="150" t="e">
        <f t="shared" si="92"/>
        <v>#N/A</v>
      </c>
      <c r="AA173" s="181" t="e">
        <f>IF(D173="",NA(),AVERAGE(D240:D$266,D$149:D173))</f>
        <v>#N/A</v>
      </c>
      <c r="AB173" s="181" t="e">
        <f>IF(E173="",NA(),AVERAGE(E240:E$266,E$149:E173))</f>
        <v>#N/A</v>
      </c>
      <c r="AC173" s="181" t="e">
        <f>IF(F173="",NA(),AVERAGE(F240:F$266,F$149:F173))</f>
        <v>#N/A</v>
      </c>
      <c r="AD173" s="181" t="e">
        <f>IF(G173="",NA(),AVERAGE(G240:G$266,G$149:G173))</f>
        <v>#N/A</v>
      </c>
      <c r="AE173" s="285" t="e">
        <f t="shared" si="93"/>
        <v>#N/A</v>
      </c>
    </row>
    <row r="174" spans="1:31" ht="15" customHeight="1" x14ac:dyDescent="0.25">
      <c r="A174" s="3"/>
      <c r="B174" s="147" t="e">
        <f t="shared" si="98"/>
        <v>#NUM!</v>
      </c>
      <c r="C174" s="94">
        <v>26</v>
      </c>
      <c r="D174" s="292"/>
      <c r="E174" s="292"/>
      <c r="F174" s="292"/>
      <c r="G174" s="292"/>
      <c r="H174" s="112" t="str">
        <f t="shared" si="94"/>
        <v/>
      </c>
      <c r="I174" s="294"/>
      <c r="J174" s="124" t="e">
        <f>IF(H174="", NA(),SUM(H$149:H174))</f>
        <v>#N/A</v>
      </c>
      <c r="K174" s="116" t="e">
        <f>IF(H174="",NA(), AVERAGE(H$149:H174))</f>
        <v>#N/A</v>
      </c>
      <c r="L174" s="119" t="str">
        <f t="shared" si="85"/>
        <v/>
      </c>
      <c r="M174" s="125" t="str">
        <f t="shared" si="95"/>
        <v/>
      </c>
      <c r="N174" s="126" t="e">
        <f>IF(H174="",NA(),SUM(I$149:I174))</f>
        <v>#N/A</v>
      </c>
      <c r="O174" s="118" t="e">
        <f>IF(H174="",NA(),AVERAGE(I$149:I174))</f>
        <v>#N/A</v>
      </c>
      <c r="P174" s="128" t="str">
        <f t="shared" si="86"/>
        <v/>
      </c>
      <c r="Q174" s="125" t="str">
        <f t="shared" si="96"/>
        <v/>
      </c>
      <c r="R174" s="122" t="e">
        <f>IF(H174="",NA(),IF(J240=0,NA(),AVERAGE(H241:H$266,H$149:H174)))</f>
        <v>#N/A</v>
      </c>
      <c r="S174" s="118" t="e">
        <f>IF(H174="",NA(),IF(N240=0,NA(),AVERAGE(I241:I$266,I$149:I174)))</f>
        <v>#N/A</v>
      </c>
      <c r="T174" s="128" t="e">
        <f t="shared" si="97"/>
        <v>#N/A</v>
      </c>
      <c r="U174" s="3"/>
      <c r="V174" s="150" t="e">
        <f t="shared" si="88"/>
        <v>#N/A</v>
      </c>
      <c r="W174" s="150" t="e">
        <f t="shared" si="89"/>
        <v>#N/A</v>
      </c>
      <c r="X174" s="150" t="e">
        <f t="shared" si="90"/>
        <v>#N/A</v>
      </c>
      <c r="Y174" s="150" t="e">
        <f t="shared" si="91"/>
        <v>#N/A</v>
      </c>
      <c r="Z174" s="150" t="e">
        <f t="shared" si="92"/>
        <v>#N/A</v>
      </c>
      <c r="AA174" s="181" t="e">
        <f>IF(D174="",NA(),AVERAGE(D241:D$266,D$149:D174))</f>
        <v>#N/A</v>
      </c>
      <c r="AB174" s="181" t="e">
        <f>IF(E174="",NA(),AVERAGE(E241:E$266,E$149:E174))</f>
        <v>#N/A</v>
      </c>
      <c r="AC174" s="181" t="e">
        <f>IF(F174="",NA(),AVERAGE(F241:F$266,F$149:F174))</f>
        <v>#N/A</v>
      </c>
      <c r="AD174" s="181" t="e">
        <f>IF(G174="",NA(),AVERAGE(G241:G$266,G$149:G174))</f>
        <v>#N/A</v>
      </c>
      <c r="AE174" s="285" t="e">
        <f t="shared" si="93"/>
        <v>#N/A</v>
      </c>
    </row>
    <row r="175" spans="1:31" ht="15" customHeight="1" x14ac:dyDescent="0.25">
      <c r="A175" s="3"/>
      <c r="B175" s="147" t="e">
        <f t="shared" si="98"/>
        <v>#NUM!</v>
      </c>
      <c r="C175" s="94">
        <v>27</v>
      </c>
      <c r="D175" s="292"/>
      <c r="E175" s="292"/>
      <c r="F175" s="292"/>
      <c r="G175" s="292"/>
      <c r="H175" s="112" t="str">
        <f t="shared" si="94"/>
        <v/>
      </c>
      <c r="I175" s="294"/>
      <c r="J175" s="124" t="e">
        <f>IF(H175="", NA(),SUM(H$149:H175))</f>
        <v>#N/A</v>
      </c>
      <c r="K175" s="116" t="e">
        <f>IF(H175="",NA(), AVERAGE(H$149:H175))</f>
        <v>#N/A</v>
      </c>
      <c r="L175" s="119" t="str">
        <f t="shared" si="85"/>
        <v/>
      </c>
      <c r="M175" s="125" t="str">
        <f t="shared" si="95"/>
        <v/>
      </c>
      <c r="N175" s="126" t="e">
        <f>IF(H175="",NA(),SUM(I$149:I175))</f>
        <v>#N/A</v>
      </c>
      <c r="O175" s="118" t="e">
        <f>IF(H175="",NA(),AVERAGE(I$149:I175))</f>
        <v>#N/A</v>
      </c>
      <c r="P175" s="128" t="str">
        <f t="shared" si="86"/>
        <v/>
      </c>
      <c r="Q175" s="125" t="str">
        <f t="shared" si="96"/>
        <v/>
      </c>
      <c r="R175" s="122" t="e">
        <f>IF(H175="",NA(),IF(J241=0,NA(),AVERAGE(H242:H$266,H$149:H175)))</f>
        <v>#N/A</v>
      </c>
      <c r="S175" s="118" t="e">
        <f>IF(H175="",NA(),IF(N241=0,NA(),AVERAGE(I242:I$266,I$149:I175)))</f>
        <v>#N/A</v>
      </c>
      <c r="T175" s="128" t="e">
        <f t="shared" si="97"/>
        <v>#N/A</v>
      </c>
      <c r="U175" s="3"/>
      <c r="V175" s="150" t="e">
        <f t="shared" si="88"/>
        <v>#N/A</v>
      </c>
      <c r="W175" s="150" t="e">
        <f t="shared" si="89"/>
        <v>#N/A</v>
      </c>
      <c r="X175" s="150" t="e">
        <f t="shared" si="90"/>
        <v>#N/A</v>
      </c>
      <c r="Y175" s="150" t="e">
        <f t="shared" si="91"/>
        <v>#N/A</v>
      </c>
      <c r="Z175" s="150" t="e">
        <f t="shared" si="92"/>
        <v>#N/A</v>
      </c>
      <c r="AA175" s="181" t="e">
        <f>IF(D175="",NA(),AVERAGE(D242:D$266,D$149:D175))</f>
        <v>#N/A</v>
      </c>
      <c r="AB175" s="181" t="e">
        <f>IF(E175="",NA(),AVERAGE(E242:E$266,E$149:E175))</f>
        <v>#N/A</v>
      </c>
      <c r="AC175" s="181" t="e">
        <f>IF(F175="",NA(),AVERAGE(F242:F$266,F$149:F175))</f>
        <v>#N/A</v>
      </c>
      <c r="AD175" s="181" t="e">
        <f>IF(G175="",NA(),AVERAGE(G242:G$266,G$149:G175))</f>
        <v>#N/A</v>
      </c>
      <c r="AE175" s="285" t="e">
        <f t="shared" si="93"/>
        <v>#N/A</v>
      </c>
    </row>
    <row r="176" spans="1:31" ht="15" customHeight="1" x14ac:dyDescent="0.25">
      <c r="A176" s="3"/>
      <c r="B176" s="147" t="e">
        <f t="shared" si="98"/>
        <v>#NUM!</v>
      </c>
      <c r="C176" s="94">
        <v>28</v>
      </c>
      <c r="D176" s="292"/>
      <c r="E176" s="292"/>
      <c r="F176" s="292"/>
      <c r="G176" s="292"/>
      <c r="H176" s="112" t="str">
        <f t="shared" si="94"/>
        <v/>
      </c>
      <c r="I176" s="294"/>
      <c r="J176" s="124" t="e">
        <f>IF(H176="", NA(),SUM(H$149:H176))</f>
        <v>#N/A</v>
      </c>
      <c r="K176" s="116" t="e">
        <f>IF(H176="",NA(), AVERAGE(H$149:H176))</f>
        <v>#N/A</v>
      </c>
      <c r="L176" s="119" t="str">
        <f t="shared" si="85"/>
        <v/>
      </c>
      <c r="M176" s="125" t="str">
        <f t="shared" si="95"/>
        <v/>
      </c>
      <c r="N176" s="126" t="e">
        <f>IF(H176="",NA(),SUM(I$149:I176))</f>
        <v>#N/A</v>
      </c>
      <c r="O176" s="118" t="e">
        <f>IF(H176="",NA(),AVERAGE(I$149:I176))</f>
        <v>#N/A</v>
      </c>
      <c r="P176" s="128" t="str">
        <f t="shared" si="86"/>
        <v/>
      </c>
      <c r="Q176" s="125" t="str">
        <f t="shared" si="96"/>
        <v/>
      </c>
      <c r="R176" s="122" t="e">
        <f>IF(H176="",NA(),IF(J242=0,NA(),AVERAGE(H243:H$266,H$149:H176)))</f>
        <v>#N/A</v>
      </c>
      <c r="S176" s="118" t="e">
        <f>IF(H176="",NA(),IF(N242=0,NA(),AVERAGE(I243:I$266,I$149:I176)))</f>
        <v>#N/A</v>
      </c>
      <c r="T176" s="128" t="e">
        <f t="shared" si="97"/>
        <v>#N/A</v>
      </c>
      <c r="U176" s="3"/>
      <c r="V176" s="150" t="e">
        <f t="shared" si="88"/>
        <v>#N/A</v>
      </c>
      <c r="W176" s="150" t="e">
        <f t="shared" si="89"/>
        <v>#N/A</v>
      </c>
      <c r="X176" s="150" t="e">
        <f t="shared" si="90"/>
        <v>#N/A</v>
      </c>
      <c r="Y176" s="150" t="e">
        <f t="shared" si="91"/>
        <v>#N/A</v>
      </c>
      <c r="Z176" s="150" t="e">
        <f t="shared" si="92"/>
        <v>#N/A</v>
      </c>
      <c r="AA176" s="181" t="e">
        <f>IF(D176="",NA(),AVERAGE(D243:D$266,D$149:D176))</f>
        <v>#N/A</v>
      </c>
      <c r="AB176" s="181" t="e">
        <f>IF(E176="",NA(),AVERAGE(E243:E$266,E$149:E176))</f>
        <v>#N/A</v>
      </c>
      <c r="AC176" s="181" t="e">
        <f>IF(F176="",NA(),AVERAGE(F243:F$266,F$149:F176))</f>
        <v>#N/A</v>
      </c>
      <c r="AD176" s="181" t="e">
        <f>IF(G176="",NA(),AVERAGE(G243:G$266,G$149:G176))</f>
        <v>#N/A</v>
      </c>
      <c r="AE176" s="285" t="e">
        <f t="shared" si="93"/>
        <v>#N/A</v>
      </c>
    </row>
    <row r="177" spans="1:31" ht="15" customHeight="1" x14ac:dyDescent="0.25">
      <c r="A177" s="3"/>
      <c r="B177" s="147" t="e">
        <f t="shared" si="98"/>
        <v>#NUM!</v>
      </c>
      <c r="C177" s="94">
        <v>29</v>
      </c>
      <c r="D177" s="292"/>
      <c r="E177" s="292"/>
      <c r="F177" s="292"/>
      <c r="G177" s="292"/>
      <c r="H177" s="112" t="str">
        <f t="shared" si="94"/>
        <v/>
      </c>
      <c r="I177" s="294"/>
      <c r="J177" s="124" t="e">
        <f>IF(H177="", NA(),SUM(H$149:H177))</f>
        <v>#N/A</v>
      </c>
      <c r="K177" s="116" t="e">
        <f>IF(H177="",NA(), AVERAGE(H$149:H177))</f>
        <v>#N/A</v>
      </c>
      <c r="L177" s="119" t="str">
        <f t="shared" si="85"/>
        <v/>
      </c>
      <c r="M177" s="125" t="str">
        <f t="shared" si="95"/>
        <v/>
      </c>
      <c r="N177" s="126" t="e">
        <f>IF(H177="",NA(),SUM(I$149:I177))</f>
        <v>#N/A</v>
      </c>
      <c r="O177" s="118" t="e">
        <f>IF(H177="",NA(),AVERAGE(I$149:I177))</f>
        <v>#N/A</v>
      </c>
      <c r="P177" s="128" t="str">
        <f t="shared" si="86"/>
        <v/>
      </c>
      <c r="Q177" s="125" t="str">
        <f t="shared" si="96"/>
        <v/>
      </c>
      <c r="R177" s="122" t="e">
        <f>IF(H177="",NA(),IF(J243=0,NA(),AVERAGE(H244:H$266,H$149:H177)))</f>
        <v>#N/A</v>
      </c>
      <c r="S177" s="118" t="e">
        <f>IF(H177="",NA(),IF(N243=0,NA(),AVERAGE(I244:I$266,I$149:I177)))</f>
        <v>#N/A</v>
      </c>
      <c r="T177" s="128" t="e">
        <f t="shared" si="97"/>
        <v>#N/A</v>
      </c>
      <c r="U177" s="3"/>
      <c r="V177" s="150" t="e">
        <f t="shared" si="88"/>
        <v>#N/A</v>
      </c>
      <c r="W177" s="150" t="e">
        <f t="shared" si="89"/>
        <v>#N/A</v>
      </c>
      <c r="X177" s="150" t="e">
        <f t="shared" si="90"/>
        <v>#N/A</v>
      </c>
      <c r="Y177" s="150" t="e">
        <f t="shared" si="91"/>
        <v>#N/A</v>
      </c>
      <c r="Z177" s="150" t="e">
        <f t="shared" si="92"/>
        <v>#N/A</v>
      </c>
      <c r="AA177" s="181" t="e">
        <f>IF(D177="",NA(),AVERAGE(D244:D$266,D$149:D177))</f>
        <v>#N/A</v>
      </c>
      <c r="AB177" s="181" t="e">
        <f>IF(E177="",NA(),AVERAGE(E244:E$266,E$149:E177))</f>
        <v>#N/A</v>
      </c>
      <c r="AC177" s="181" t="e">
        <f>IF(F177="",NA(),AVERAGE(F244:F$266,F$149:F177))</f>
        <v>#N/A</v>
      </c>
      <c r="AD177" s="181" t="e">
        <f>IF(G177="",NA(),AVERAGE(G244:G$266,G$149:G177))</f>
        <v>#N/A</v>
      </c>
      <c r="AE177" s="285" t="e">
        <f t="shared" si="93"/>
        <v>#N/A</v>
      </c>
    </row>
    <row r="178" spans="1:31" ht="15" customHeight="1" x14ac:dyDescent="0.25">
      <c r="A178" s="3"/>
      <c r="B178" s="147" t="e">
        <f t="shared" si="98"/>
        <v>#NUM!</v>
      </c>
      <c r="C178" s="94">
        <v>30</v>
      </c>
      <c r="D178" s="292"/>
      <c r="E178" s="292"/>
      <c r="F178" s="292"/>
      <c r="G178" s="292"/>
      <c r="H178" s="112" t="str">
        <f t="shared" si="94"/>
        <v/>
      </c>
      <c r="I178" s="294"/>
      <c r="J178" s="124" t="e">
        <f>IF(H178="", NA(),SUM(H$149:H178))</f>
        <v>#N/A</v>
      </c>
      <c r="K178" s="116" t="e">
        <f>IF(H178="",NA(), AVERAGE(H$149:H178))</f>
        <v>#N/A</v>
      </c>
      <c r="L178" s="119" t="str">
        <f t="shared" si="85"/>
        <v/>
      </c>
      <c r="M178" s="125" t="str">
        <f t="shared" si="95"/>
        <v/>
      </c>
      <c r="N178" s="126" t="e">
        <f>IF(H178="",NA(),SUM(I$149:I178))</f>
        <v>#N/A</v>
      </c>
      <c r="O178" s="118" t="e">
        <f>IF(H178="",NA(),AVERAGE(I$149:I178))</f>
        <v>#N/A</v>
      </c>
      <c r="P178" s="128" t="str">
        <f t="shared" si="86"/>
        <v/>
      </c>
      <c r="Q178" s="125" t="str">
        <f t="shared" si="96"/>
        <v/>
      </c>
      <c r="R178" s="122" t="e">
        <f>IF(H178="",NA(),IF(J244=0,NA(),AVERAGE(H245:H$266,H$149:H178)))</f>
        <v>#N/A</v>
      </c>
      <c r="S178" s="118" t="e">
        <f>IF(H178="",NA(),IF(N244=0,NA(),AVERAGE(I245:I$266,I$149:I178)))</f>
        <v>#N/A</v>
      </c>
      <c r="T178" s="128" t="e">
        <f t="shared" si="97"/>
        <v>#N/A</v>
      </c>
      <c r="U178" s="3"/>
      <c r="V178" s="150" t="e">
        <f t="shared" si="88"/>
        <v>#N/A</v>
      </c>
      <c r="W178" s="150" t="e">
        <f t="shared" si="89"/>
        <v>#N/A</v>
      </c>
      <c r="X178" s="150" t="e">
        <f t="shared" si="90"/>
        <v>#N/A</v>
      </c>
      <c r="Y178" s="150" t="e">
        <f t="shared" si="91"/>
        <v>#N/A</v>
      </c>
      <c r="Z178" s="150" t="e">
        <f t="shared" si="92"/>
        <v>#N/A</v>
      </c>
      <c r="AA178" s="181" t="e">
        <f>IF(D178="",NA(),AVERAGE(D245:D$266,D$149:D178))</f>
        <v>#N/A</v>
      </c>
      <c r="AB178" s="181" t="e">
        <f>IF(E178="",NA(),AVERAGE(E245:E$266,E$149:E178))</f>
        <v>#N/A</v>
      </c>
      <c r="AC178" s="181" t="e">
        <f>IF(F178="",NA(),AVERAGE(F245:F$266,F$149:F178))</f>
        <v>#N/A</v>
      </c>
      <c r="AD178" s="181" t="e">
        <f>IF(G178="",NA(),AVERAGE(G245:G$266,G$149:G178))</f>
        <v>#N/A</v>
      </c>
      <c r="AE178" s="285" t="e">
        <f t="shared" si="93"/>
        <v>#N/A</v>
      </c>
    </row>
    <row r="179" spans="1:31" ht="15" customHeight="1" x14ac:dyDescent="0.25">
      <c r="A179" s="3"/>
      <c r="B179" s="147" t="e">
        <f t="shared" si="98"/>
        <v>#NUM!</v>
      </c>
      <c r="C179" s="94">
        <v>31</v>
      </c>
      <c r="D179" s="292"/>
      <c r="E179" s="292"/>
      <c r="F179" s="292"/>
      <c r="G179" s="292"/>
      <c r="H179" s="112" t="str">
        <f t="shared" si="94"/>
        <v/>
      </c>
      <c r="I179" s="294"/>
      <c r="J179" s="124" t="e">
        <f>IF(H179="", NA(),SUM(H$149:H179))</f>
        <v>#N/A</v>
      </c>
      <c r="K179" s="116" t="e">
        <f>IF(H179="",NA(), AVERAGE(H$149:H179))</f>
        <v>#N/A</v>
      </c>
      <c r="L179" s="119" t="str">
        <f t="shared" si="85"/>
        <v/>
      </c>
      <c r="M179" s="125" t="str">
        <f t="shared" si="95"/>
        <v/>
      </c>
      <c r="N179" s="126" t="e">
        <f>IF(H179="",NA(),SUM(I$149:I179))</f>
        <v>#N/A</v>
      </c>
      <c r="O179" s="118" t="e">
        <f>IF(H179="",NA(),AVERAGE(I$149:I179))</f>
        <v>#N/A</v>
      </c>
      <c r="P179" s="128" t="str">
        <f t="shared" si="86"/>
        <v/>
      </c>
      <c r="Q179" s="125" t="str">
        <f t="shared" si="96"/>
        <v/>
      </c>
      <c r="R179" s="122" t="e">
        <f>IF(H179="",NA(),IF(J245=0,NA(),AVERAGE(H246:H$266,H$149:H179)))</f>
        <v>#N/A</v>
      </c>
      <c r="S179" s="118" t="e">
        <f>IF(H179="",NA(),IF(N245=0,NA(),AVERAGE(I246:I$266,I$149:I179)))</f>
        <v>#N/A</v>
      </c>
      <c r="T179" s="128" t="e">
        <f t="shared" si="97"/>
        <v>#N/A</v>
      </c>
      <c r="U179" s="3"/>
      <c r="V179" s="150" t="e">
        <f t="shared" si="88"/>
        <v>#N/A</v>
      </c>
      <c r="W179" s="150" t="e">
        <f t="shared" si="89"/>
        <v>#N/A</v>
      </c>
      <c r="X179" s="150" t="e">
        <f t="shared" si="90"/>
        <v>#N/A</v>
      </c>
      <c r="Y179" s="150" t="e">
        <f t="shared" si="91"/>
        <v>#N/A</v>
      </c>
      <c r="Z179" s="150" t="e">
        <f t="shared" si="92"/>
        <v>#N/A</v>
      </c>
      <c r="AA179" s="181" t="e">
        <f>IF(D179="",NA(),AVERAGE(D246:D$266,D$149:D179))</f>
        <v>#N/A</v>
      </c>
      <c r="AB179" s="181" t="e">
        <f>IF(E179="",NA(),AVERAGE(E246:E$266,E$149:E179))</f>
        <v>#N/A</v>
      </c>
      <c r="AC179" s="181" t="e">
        <f>IF(F179="",NA(),AVERAGE(F246:F$266,F$149:F179))</f>
        <v>#N/A</v>
      </c>
      <c r="AD179" s="181" t="e">
        <f>IF(G179="",NA(),AVERAGE(G246:G$266,G$149:G179))</f>
        <v>#N/A</v>
      </c>
      <c r="AE179" s="285" t="e">
        <f t="shared" si="93"/>
        <v>#N/A</v>
      </c>
    </row>
    <row r="180" spans="1:31" ht="15" customHeight="1" x14ac:dyDescent="0.25">
      <c r="A180" s="3"/>
      <c r="B180" s="147" t="e">
        <f t="shared" si="98"/>
        <v>#NUM!</v>
      </c>
      <c r="C180" s="94">
        <v>32</v>
      </c>
      <c r="D180" s="292"/>
      <c r="E180" s="292"/>
      <c r="F180" s="292"/>
      <c r="G180" s="292"/>
      <c r="H180" s="112" t="str">
        <f t="shared" si="94"/>
        <v/>
      </c>
      <c r="I180" s="294"/>
      <c r="J180" s="124" t="e">
        <f>IF(H180="", NA(),SUM(H$149:H180))</f>
        <v>#N/A</v>
      </c>
      <c r="K180" s="116" t="e">
        <f>IF(H180="",NA(), AVERAGE(H$149:H180))</f>
        <v>#N/A</v>
      </c>
      <c r="L180" s="119" t="str">
        <f t="shared" si="85"/>
        <v/>
      </c>
      <c r="M180" s="125" t="str">
        <f t="shared" si="95"/>
        <v/>
      </c>
      <c r="N180" s="126" t="e">
        <f>IF(H180="",NA(),SUM(I$149:I180))</f>
        <v>#N/A</v>
      </c>
      <c r="O180" s="118" t="e">
        <f>IF(H180="",NA(),AVERAGE(I$149:I180))</f>
        <v>#N/A</v>
      </c>
      <c r="P180" s="128" t="str">
        <f t="shared" si="86"/>
        <v/>
      </c>
      <c r="Q180" s="125" t="str">
        <f t="shared" si="96"/>
        <v/>
      </c>
      <c r="R180" s="122" t="e">
        <f>IF(H180="",NA(),IF(J246=0,NA(),AVERAGE(H247:H$266,H$149:H180)))</f>
        <v>#N/A</v>
      </c>
      <c r="S180" s="118" t="e">
        <f>IF(H180="",NA(),IF(N246=0,NA(),AVERAGE(I247:I$266,I$149:I180)))</f>
        <v>#N/A</v>
      </c>
      <c r="T180" s="128" t="e">
        <f t="shared" si="97"/>
        <v>#N/A</v>
      </c>
      <c r="U180" s="3"/>
      <c r="V180" s="150" t="e">
        <f t="shared" si="88"/>
        <v>#N/A</v>
      </c>
      <c r="W180" s="150" t="e">
        <f t="shared" si="89"/>
        <v>#N/A</v>
      </c>
      <c r="X180" s="150" t="e">
        <f t="shared" si="90"/>
        <v>#N/A</v>
      </c>
      <c r="Y180" s="150" t="e">
        <f t="shared" si="91"/>
        <v>#N/A</v>
      </c>
      <c r="Z180" s="150" t="e">
        <f t="shared" si="92"/>
        <v>#N/A</v>
      </c>
      <c r="AA180" s="181" t="e">
        <f>IF(D180="",NA(),AVERAGE(D247:D$266,D$149:D180))</f>
        <v>#N/A</v>
      </c>
      <c r="AB180" s="181" t="e">
        <f>IF(E180="",NA(),AVERAGE(E247:E$266,E$149:E180))</f>
        <v>#N/A</v>
      </c>
      <c r="AC180" s="181" t="e">
        <f>IF(F180="",NA(),AVERAGE(F247:F$266,F$149:F180))</f>
        <v>#N/A</v>
      </c>
      <c r="AD180" s="181" t="e">
        <f>IF(G180="",NA(),AVERAGE(G247:G$266,G$149:G180))</f>
        <v>#N/A</v>
      </c>
      <c r="AE180" s="285" t="e">
        <f t="shared" si="93"/>
        <v>#N/A</v>
      </c>
    </row>
    <row r="181" spans="1:31" ht="15" customHeight="1" x14ac:dyDescent="0.25">
      <c r="A181" s="3"/>
      <c r="B181" s="147" t="e">
        <f t="shared" si="98"/>
        <v>#NUM!</v>
      </c>
      <c r="C181" s="94">
        <v>33</v>
      </c>
      <c r="D181" s="292"/>
      <c r="E181" s="292"/>
      <c r="F181" s="292"/>
      <c r="G181" s="292"/>
      <c r="H181" s="112" t="str">
        <f t="shared" si="94"/>
        <v/>
      </c>
      <c r="I181" s="294"/>
      <c r="J181" s="124" t="e">
        <f>IF(H181="", NA(),SUM(H$149:H181))</f>
        <v>#N/A</v>
      </c>
      <c r="K181" s="116" t="e">
        <f>IF(H181="",NA(), AVERAGE(H$149:H181))</f>
        <v>#N/A</v>
      </c>
      <c r="L181" s="119" t="str">
        <f t="shared" ref="L181:L201" si="99">IF(H181="","",IF(J247=0,NA(), K181-K247))</f>
        <v/>
      </c>
      <c r="M181" s="125" t="str">
        <f t="shared" si="95"/>
        <v/>
      </c>
      <c r="N181" s="126" t="e">
        <f>IF(H181="",NA(),SUM(I$149:I181))</f>
        <v>#N/A</v>
      </c>
      <c r="O181" s="118" t="e">
        <f>IF(H181="",NA(),AVERAGE(I$149:I181))</f>
        <v>#N/A</v>
      </c>
      <c r="P181" s="128" t="str">
        <f t="shared" ref="P181:P201" si="100">IF(H181="","",IF(N247=0,NA(), O181-O247))</f>
        <v/>
      </c>
      <c r="Q181" s="125" t="str">
        <f t="shared" si="96"/>
        <v/>
      </c>
      <c r="R181" s="122" t="e">
        <f>IF(H181="",NA(),IF(J247=0,NA(),AVERAGE(H248:H$266,H$149:H181)))</f>
        <v>#N/A</v>
      </c>
      <c r="S181" s="118" t="e">
        <f>IF(H181="",NA(),IF(N247=0,NA(),AVERAGE(I248:I$266,I$149:I181)))</f>
        <v>#N/A</v>
      </c>
      <c r="T181" s="128" t="e">
        <f t="shared" si="97"/>
        <v>#N/A</v>
      </c>
      <c r="U181" s="3"/>
      <c r="V181" s="150" t="e">
        <f t="shared" ref="V181:V201" si="101">IF(H181="",NA(),+H181)</f>
        <v>#N/A</v>
      </c>
      <c r="W181" s="150" t="e">
        <f t="shared" ref="W181:W201" si="102">IF(D181="",NA(),+D181)</f>
        <v>#N/A</v>
      </c>
      <c r="X181" s="150" t="e">
        <f t="shared" ref="X181:X201" si="103">IF(E181="",NA(),+E181)</f>
        <v>#N/A</v>
      </c>
      <c r="Y181" s="150" t="e">
        <f t="shared" ref="Y181:Y201" si="104">IF(F181="",NA(),+F181)</f>
        <v>#N/A</v>
      </c>
      <c r="Z181" s="150" t="e">
        <f t="shared" ref="Z181:Z201" si="105">IF(G181="",NA(),+G181)</f>
        <v>#N/A</v>
      </c>
      <c r="AA181" s="181" t="e">
        <f>IF(D181="",NA(),AVERAGE(D248:D$266,D$149:D181))</f>
        <v>#N/A</v>
      </c>
      <c r="AB181" s="181" t="e">
        <f>IF(E181="",NA(),AVERAGE(E248:E$266,E$149:E181))</f>
        <v>#N/A</v>
      </c>
      <c r="AC181" s="181" t="e">
        <f>IF(F181="",NA(),AVERAGE(F248:F$266,F$149:F181))</f>
        <v>#N/A</v>
      </c>
      <c r="AD181" s="181" t="e">
        <f>IF(G181="",NA(),AVERAGE(G248:G$266,G$149:G181))</f>
        <v>#N/A</v>
      </c>
      <c r="AE181" s="285" t="e">
        <f t="shared" ref="AE181:AE201" si="106">IF(I181="",NA(),I181)</f>
        <v>#N/A</v>
      </c>
    </row>
    <row r="182" spans="1:31" ht="15" customHeight="1" x14ac:dyDescent="0.25">
      <c r="A182" s="3"/>
      <c r="B182" s="147" t="e">
        <f t="shared" si="98"/>
        <v>#NUM!</v>
      </c>
      <c r="C182" s="94">
        <v>34</v>
      </c>
      <c r="D182" s="292"/>
      <c r="E182" s="292"/>
      <c r="F182" s="292"/>
      <c r="G182" s="292"/>
      <c r="H182" s="112" t="str">
        <f t="shared" si="94"/>
        <v/>
      </c>
      <c r="I182" s="294"/>
      <c r="J182" s="124" t="e">
        <f>IF(H182="", NA(),SUM(H$149:H182))</f>
        <v>#N/A</v>
      </c>
      <c r="K182" s="116" t="e">
        <f>IF(H182="",NA(), AVERAGE(H$149:H182))</f>
        <v>#N/A</v>
      </c>
      <c r="L182" s="119" t="str">
        <f t="shared" si="99"/>
        <v/>
      </c>
      <c r="M182" s="125" t="str">
        <f t="shared" si="95"/>
        <v/>
      </c>
      <c r="N182" s="126" t="e">
        <f>IF(H182="",NA(),SUM(I$149:I182))</f>
        <v>#N/A</v>
      </c>
      <c r="O182" s="118" t="e">
        <f>IF(H182="",NA(),AVERAGE(I$149:I182))</f>
        <v>#N/A</v>
      </c>
      <c r="P182" s="128" t="str">
        <f t="shared" si="100"/>
        <v/>
      </c>
      <c r="Q182" s="125" t="str">
        <f t="shared" si="96"/>
        <v/>
      </c>
      <c r="R182" s="122" t="e">
        <f>IF(H182="",NA(),IF(J248=0,NA(),AVERAGE(H249:H$266,H$149:H182)))</f>
        <v>#N/A</v>
      </c>
      <c r="S182" s="118" t="e">
        <f>IF(H182="",NA(),IF(N248=0,NA(),AVERAGE(I249:I$266,I$149:I182)))</f>
        <v>#N/A</v>
      </c>
      <c r="T182" s="128" t="e">
        <f t="shared" si="97"/>
        <v>#N/A</v>
      </c>
      <c r="U182" s="3"/>
      <c r="V182" s="150" t="e">
        <f t="shared" si="101"/>
        <v>#N/A</v>
      </c>
      <c r="W182" s="150" t="e">
        <f t="shared" si="102"/>
        <v>#N/A</v>
      </c>
      <c r="X182" s="150" t="e">
        <f t="shared" si="103"/>
        <v>#N/A</v>
      </c>
      <c r="Y182" s="150" t="e">
        <f t="shared" si="104"/>
        <v>#N/A</v>
      </c>
      <c r="Z182" s="150" t="e">
        <f t="shared" si="105"/>
        <v>#N/A</v>
      </c>
      <c r="AA182" s="181" t="e">
        <f>IF(D182="",NA(),AVERAGE(D249:D$266,D$149:D182))</f>
        <v>#N/A</v>
      </c>
      <c r="AB182" s="181" t="e">
        <f>IF(E182="",NA(),AVERAGE(E249:E$266,E$149:E182))</f>
        <v>#N/A</v>
      </c>
      <c r="AC182" s="181" t="e">
        <f>IF(F182="",NA(),AVERAGE(F249:F$266,F$149:F182))</f>
        <v>#N/A</v>
      </c>
      <c r="AD182" s="181" t="e">
        <f>IF(G182="",NA(),AVERAGE(G249:G$266,G$149:G182))</f>
        <v>#N/A</v>
      </c>
      <c r="AE182" s="285" t="e">
        <f t="shared" si="106"/>
        <v>#N/A</v>
      </c>
    </row>
    <row r="183" spans="1:31" ht="15" customHeight="1" x14ac:dyDescent="0.25">
      <c r="A183" s="3"/>
      <c r="B183" s="147" t="e">
        <f t="shared" si="98"/>
        <v>#NUM!</v>
      </c>
      <c r="C183" s="94">
        <v>35</v>
      </c>
      <c r="D183" s="292"/>
      <c r="E183" s="292"/>
      <c r="F183" s="292"/>
      <c r="G183" s="292"/>
      <c r="H183" s="112" t="str">
        <f t="shared" si="94"/>
        <v/>
      </c>
      <c r="I183" s="294"/>
      <c r="J183" s="124" t="e">
        <f>IF(H183="", NA(),SUM(H$149:H183))</f>
        <v>#N/A</v>
      </c>
      <c r="K183" s="116" t="e">
        <f>IF(H183="",NA(), AVERAGE(H$149:H183))</f>
        <v>#N/A</v>
      </c>
      <c r="L183" s="119" t="str">
        <f t="shared" si="99"/>
        <v/>
      </c>
      <c r="M183" s="125" t="str">
        <f t="shared" si="95"/>
        <v/>
      </c>
      <c r="N183" s="126" t="e">
        <f>IF(H183="",NA(),SUM(I$149:I183))</f>
        <v>#N/A</v>
      </c>
      <c r="O183" s="118" t="e">
        <f>IF(H183="",NA(),AVERAGE(I$149:I183))</f>
        <v>#N/A</v>
      </c>
      <c r="P183" s="128" t="str">
        <f t="shared" si="100"/>
        <v/>
      </c>
      <c r="Q183" s="125" t="str">
        <f t="shared" si="96"/>
        <v/>
      </c>
      <c r="R183" s="122" t="e">
        <f>IF(H183="",NA(),IF(J249=0,NA(),AVERAGE(H250:H$266,H$149:H183)))</f>
        <v>#N/A</v>
      </c>
      <c r="S183" s="118" t="e">
        <f>IF(H183="",NA(),IF(N249=0,NA(),AVERAGE(I250:I$266,I$149:I183)))</f>
        <v>#N/A</v>
      </c>
      <c r="T183" s="128" t="e">
        <f t="shared" si="97"/>
        <v>#N/A</v>
      </c>
      <c r="U183" s="3"/>
      <c r="V183" s="150" t="e">
        <f t="shared" si="101"/>
        <v>#N/A</v>
      </c>
      <c r="W183" s="150" t="e">
        <f t="shared" si="102"/>
        <v>#N/A</v>
      </c>
      <c r="X183" s="150" t="e">
        <f t="shared" si="103"/>
        <v>#N/A</v>
      </c>
      <c r="Y183" s="150" t="e">
        <f t="shared" si="104"/>
        <v>#N/A</v>
      </c>
      <c r="Z183" s="150" t="e">
        <f t="shared" si="105"/>
        <v>#N/A</v>
      </c>
      <c r="AA183" s="181" t="e">
        <f>IF(D183="",NA(),AVERAGE(D250:D$266,D$149:D183))</f>
        <v>#N/A</v>
      </c>
      <c r="AB183" s="181" t="e">
        <f>IF(E183="",NA(),AVERAGE(E250:E$266,E$149:E183))</f>
        <v>#N/A</v>
      </c>
      <c r="AC183" s="181" t="e">
        <f>IF(F183="",NA(),AVERAGE(F250:F$266,F$149:F183))</f>
        <v>#N/A</v>
      </c>
      <c r="AD183" s="181" t="e">
        <f>IF(G183="",NA(),AVERAGE(G250:G$266,G$149:G183))</f>
        <v>#N/A</v>
      </c>
      <c r="AE183" s="285" t="e">
        <f t="shared" si="106"/>
        <v>#N/A</v>
      </c>
    </row>
    <row r="184" spans="1:31" ht="15" customHeight="1" x14ac:dyDescent="0.25">
      <c r="A184" s="3"/>
      <c r="B184" s="147" t="e">
        <f t="shared" si="98"/>
        <v>#NUM!</v>
      </c>
      <c r="C184" s="94">
        <v>36</v>
      </c>
      <c r="D184" s="292"/>
      <c r="E184" s="292"/>
      <c r="F184" s="292"/>
      <c r="G184" s="292"/>
      <c r="H184" s="112" t="str">
        <f t="shared" si="94"/>
        <v/>
      </c>
      <c r="I184" s="294"/>
      <c r="J184" s="124" t="e">
        <f>IF(H184="", NA(),SUM(H$149:H184))</f>
        <v>#N/A</v>
      </c>
      <c r="K184" s="116" t="e">
        <f>IF(H184="",NA(), AVERAGE(H$149:H184))</f>
        <v>#N/A</v>
      </c>
      <c r="L184" s="119" t="str">
        <f t="shared" si="99"/>
        <v/>
      </c>
      <c r="M184" s="125" t="str">
        <f t="shared" si="95"/>
        <v/>
      </c>
      <c r="N184" s="126" t="e">
        <f>IF(H184="",NA(),SUM(I$149:I184))</f>
        <v>#N/A</v>
      </c>
      <c r="O184" s="118" t="e">
        <f>IF(H184="",NA(),AVERAGE(I$149:I184))</f>
        <v>#N/A</v>
      </c>
      <c r="P184" s="128" t="str">
        <f t="shared" si="100"/>
        <v/>
      </c>
      <c r="Q184" s="125" t="str">
        <f t="shared" si="96"/>
        <v/>
      </c>
      <c r="R184" s="122" t="e">
        <f>IF(H184="",NA(),IF(J250=0,NA(),AVERAGE(H251:H$266,H$149:H184)))</f>
        <v>#N/A</v>
      </c>
      <c r="S184" s="118" t="e">
        <f>IF(H184="",NA(),IF(N250=0,NA(),AVERAGE(I251:I$266,I$149:I184)))</f>
        <v>#N/A</v>
      </c>
      <c r="T184" s="128" t="e">
        <f t="shared" si="97"/>
        <v>#N/A</v>
      </c>
      <c r="U184" s="3"/>
      <c r="V184" s="150" t="e">
        <f t="shared" si="101"/>
        <v>#N/A</v>
      </c>
      <c r="W184" s="150" t="e">
        <f t="shared" si="102"/>
        <v>#N/A</v>
      </c>
      <c r="X184" s="150" t="e">
        <f t="shared" si="103"/>
        <v>#N/A</v>
      </c>
      <c r="Y184" s="150" t="e">
        <f t="shared" si="104"/>
        <v>#N/A</v>
      </c>
      <c r="Z184" s="150" t="e">
        <f t="shared" si="105"/>
        <v>#N/A</v>
      </c>
      <c r="AA184" s="181" t="e">
        <f>IF(D184="",NA(),AVERAGE(D251:D$266,D$149:D184))</f>
        <v>#N/A</v>
      </c>
      <c r="AB184" s="181" t="e">
        <f>IF(E184="",NA(),AVERAGE(E251:E$266,E$149:E184))</f>
        <v>#N/A</v>
      </c>
      <c r="AC184" s="181" t="e">
        <f>IF(F184="",NA(),AVERAGE(F251:F$266,F$149:F184))</f>
        <v>#N/A</v>
      </c>
      <c r="AD184" s="181" t="e">
        <f>IF(G184="",NA(),AVERAGE(G251:G$266,G$149:G184))</f>
        <v>#N/A</v>
      </c>
      <c r="AE184" s="285" t="e">
        <f t="shared" si="106"/>
        <v>#N/A</v>
      </c>
    </row>
    <row r="185" spans="1:31" ht="15" customHeight="1" x14ac:dyDescent="0.25">
      <c r="A185" s="3"/>
      <c r="B185" s="147" t="e">
        <f t="shared" si="98"/>
        <v>#NUM!</v>
      </c>
      <c r="C185" s="94">
        <v>37</v>
      </c>
      <c r="D185" s="292"/>
      <c r="E185" s="292"/>
      <c r="F185" s="292"/>
      <c r="G185" s="292"/>
      <c r="H185" s="112" t="str">
        <f t="shared" si="94"/>
        <v/>
      </c>
      <c r="I185" s="294"/>
      <c r="J185" s="124" t="e">
        <f>IF(H185="", NA(),SUM(H$149:H185))</f>
        <v>#N/A</v>
      </c>
      <c r="K185" s="116" t="e">
        <f>IF(H185="",NA(), AVERAGE(H$149:H185))</f>
        <v>#N/A</v>
      </c>
      <c r="L185" s="119" t="str">
        <f t="shared" si="99"/>
        <v/>
      </c>
      <c r="M185" s="125" t="str">
        <f t="shared" si="95"/>
        <v/>
      </c>
      <c r="N185" s="126" t="e">
        <f>IF(H185="",NA(),SUM(I$149:I185))</f>
        <v>#N/A</v>
      </c>
      <c r="O185" s="118" t="e">
        <f>IF(H185="",NA(),AVERAGE(I$149:I185))</f>
        <v>#N/A</v>
      </c>
      <c r="P185" s="128" t="str">
        <f t="shared" si="100"/>
        <v/>
      </c>
      <c r="Q185" s="125" t="str">
        <f t="shared" si="96"/>
        <v/>
      </c>
      <c r="R185" s="122" t="e">
        <f>IF(H185="",NA(),IF(J251=0,NA(),AVERAGE(H252:H$266,H$149:H185)))</f>
        <v>#N/A</v>
      </c>
      <c r="S185" s="118" t="e">
        <f>IF(H185="",NA(),IF(N251=0,NA(),AVERAGE(I252:I$266,I$149:I185)))</f>
        <v>#N/A</v>
      </c>
      <c r="T185" s="128" t="e">
        <f t="shared" si="97"/>
        <v>#N/A</v>
      </c>
      <c r="U185" s="3"/>
      <c r="V185" s="150" t="e">
        <f t="shared" si="101"/>
        <v>#N/A</v>
      </c>
      <c r="W185" s="150" t="e">
        <f t="shared" si="102"/>
        <v>#N/A</v>
      </c>
      <c r="X185" s="150" t="e">
        <f t="shared" si="103"/>
        <v>#N/A</v>
      </c>
      <c r="Y185" s="150" t="e">
        <f t="shared" si="104"/>
        <v>#N/A</v>
      </c>
      <c r="Z185" s="150" t="e">
        <f t="shared" si="105"/>
        <v>#N/A</v>
      </c>
      <c r="AA185" s="181" t="e">
        <f>IF(D185="",NA(),AVERAGE(D252:D$266,D$149:D185))</f>
        <v>#N/A</v>
      </c>
      <c r="AB185" s="181" t="e">
        <f>IF(E185="",NA(),AVERAGE(E252:E$266,E$149:E185))</f>
        <v>#N/A</v>
      </c>
      <c r="AC185" s="181" t="e">
        <f>IF(F185="",NA(),AVERAGE(F252:F$266,F$149:F185))</f>
        <v>#N/A</v>
      </c>
      <c r="AD185" s="181" t="e">
        <f>IF(G185="",NA(),AVERAGE(G252:G$266,G$149:G185))</f>
        <v>#N/A</v>
      </c>
      <c r="AE185" s="285" t="e">
        <f t="shared" si="106"/>
        <v>#N/A</v>
      </c>
    </row>
    <row r="186" spans="1:31" ht="15" customHeight="1" x14ac:dyDescent="0.25">
      <c r="A186" s="3"/>
      <c r="B186" s="147" t="e">
        <f t="shared" si="98"/>
        <v>#NUM!</v>
      </c>
      <c r="C186" s="94">
        <v>38</v>
      </c>
      <c r="D186" s="292"/>
      <c r="E186" s="292"/>
      <c r="F186" s="292"/>
      <c r="G186" s="292"/>
      <c r="H186" s="112" t="str">
        <f t="shared" si="94"/>
        <v/>
      </c>
      <c r="I186" s="294"/>
      <c r="J186" s="124" t="e">
        <f>IF(H186="", NA(),SUM(H$149:H186))</f>
        <v>#N/A</v>
      </c>
      <c r="K186" s="116" t="e">
        <f>IF(H186="",NA(), AVERAGE(H$149:H186))</f>
        <v>#N/A</v>
      </c>
      <c r="L186" s="119" t="str">
        <f t="shared" si="99"/>
        <v/>
      </c>
      <c r="M186" s="125" t="str">
        <f t="shared" si="95"/>
        <v/>
      </c>
      <c r="N186" s="126" t="e">
        <f>IF(H186="",NA(),SUM(I$149:I186))</f>
        <v>#N/A</v>
      </c>
      <c r="O186" s="118" t="e">
        <f>IF(H186="",NA(),AVERAGE(I$149:I186))</f>
        <v>#N/A</v>
      </c>
      <c r="P186" s="128" t="str">
        <f t="shared" si="100"/>
        <v/>
      </c>
      <c r="Q186" s="125" t="str">
        <f t="shared" si="96"/>
        <v/>
      </c>
      <c r="R186" s="122" t="e">
        <f>IF(H186="",NA(),IF(J252=0,NA(),AVERAGE(H253:H$266,H$149:H186)))</f>
        <v>#N/A</v>
      </c>
      <c r="S186" s="118" t="e">
        <f>IF(H186="",NA(),IF(N252=0,NA(),AVERAGE(I253:I$266,I$149:I186)))</f>
        <v>#N/A</v>
      </c>
      <c r="T186" s="128" t="e">
        <f t="shared" si="97"/>
        <v>#N/A</v>
      </c>
      <c r="U186" s="3"/>
      <c r="V186" s="150" t="e">
        <f t="shared" si="101"/>
        <v>#N/A</v>
      </c>
      <c r="W186" s="150" t="e">
        <f t="shared" si="102"/>
        <v>#N/A</v>
      </c>
      <c r="X186" s="150" t="e">
        <f t="shared" si="103"/>
        <v>#N/A</v>
      </c>
      <c r="Y186" s="150" t="e">
        <f t="shared" si="104"/>
        <v>#N/A</v>
      </c>
      <c r="Z186" s="150" t="e">
        <f t="shared" si="105"/>
        <v>#N/A</v>
      </c>
      <c r="AA186" s="181" t="e">
        <f>IF(D186="",NA(),AVERAGE(D253:D$266,D$149:D186))</f>
        <v>#N/A</v>
      </c>
      <c r="AB186" s="181" t="e">
        <f>IF(E186="",NA(),AVERAGE(E253:E$266,E$149:E186))</f>
        <v>#N/A</v>
      </c>
      <c r="AC186" s="181" t="e">
        <f>IF(F186="",NA(),AVERAGE(F253:F$266,F$149:F186))</f>
        <v>#N/A</v>
      </c>
      <c r="AD186" s="181" t="e">
        <f>IF(G186="",NA(),AVERAGE(G253:G$266,G$149:G186))</f>
        <v>#N/A</v>
      </c>
      <c r="AE186" s="285" t="e">
        <f t="shared" si="106"/>
        <v>#N/A</v>
      </c>
    </row>
    <row r="187" spans="1:31" ht="15" customHeight="1" x14ac:dyDescent="0.25">
      <c r="A187" s="3"/>
      <c r="B187" s="147" t="e">
        <f t="shared" si="98"/>
        <v>#NUM!</v>
      </c>
      <c r="C187" s="94">
        <v>39</v>
      </c>
      <c r="D187" s="292"/>
      <c r="E187" s="292"/>
      <c r="F187" s="292"/>
      <c r="G187" s="292"/>
      <c r="H187" s="112" t="str">
        <f t="shared" si="94"/>
        <v/>
      </c>
      <c r="I187" s="294"/>
      <c r="J187" s="124" t="e">
        <f>IF(H187="", NA(),SUM(H$149:H187))</f>
        <v>#N/A</v>
      </c>
      <c r="K187" s="116" t="e">
        <f>IF(H187="",NA(), AVERAGE(H$149:H187))</f>
        <v>#N/A</v>
      </c>
      <c r="L187" s="119" t="str">
        <f t="shared" si="99"/>
        <v/>
      </c>
      <c r="M187" s="125" t="str">
        <f t="shared" si="95"/>
        <v/>
      </c>
      <c r="N187" s="126" t="e">
        <f>IF(H187="",NA(),SUM(I$149:I187))</f>
        <v>#N/A</v>
      </c>
      <c r="O187" s="118" t="e">
        <f>IF(H187="",NA(),AVERAGE(I$149:I187))</f>
        <v>#N/A</v>
      </c>
      <c r="P187" s="128" t="str">
        <f t="shared" si="100"/>
        <v/>
      </c>
      <c r="Q187" s="125" t="str">
        <f t="shared" si="96"/>
        <v/>
      </c>
      <c r="R187" s="122" t="e">
        <f>IF(H187="",NA(),IF(J253=0,NA(),AVERAGE(H254:H$266,H$149:H187)))</f>
        <v>#N/A</v>
      </c>
      <c r="S187" s="118" t="e">
        <f>IF(H187="",NA(),IF(N253=0,NA(),AVERAGE(I254:I$266,I$149:I187)))</f>
        <v>#N/A</v>
      </c>
      <c r="T187" s="128" t="e">
        <f t="shared" si="97"/>
        <v>#N/A</v>
      </c>
      <c r="U187" s="3"/>
      <c r="V187" s="150" t="e">
        <f t="shared" si="101"/>
        <v>#N/A</v>
      </c>
      <c r="W187" s="150" t="e">
        <f t="shared" si="102"/>
        <v>#N/A</v>
      </c>
      <c r="X187" s="150" t="e">
        <f t="shared" si="103"/>
        <v>#N/A</v>
      </c>
      <c r="Y187" s="150" t="e">
        <f t="shared" si="104"/>
        <v>#N/A</v>
      </c>
      <c r="Z187" s="150" t="e">
        <f t="shared" si="105"/>
        <v>#N/A</v>
      </c>
      <c r="AA187" s="181" t="e">
        <f>IF(D187="",NA(),AVERAGE(D254:D$266,D$149:D187))</f>
        <v>#N/A</v>
      </c>
      <c r="AB187" s="181" t="e">
        <f>IF(E187="",NA(),AVERAGE(E254:E$266,E$149:E187))</f>
        <v>#N/A</v>
      </c>
      <c r="AC187" s="181" t="e">
        <f>IF(F187="",NA(),AVERAGE(F254:F$266,F$149:F187))</f>
        <v>#N/A</v>
      </c>
      <c r="AD187" s="181" t="e">
        <f>IF(G187="",NA(),AVERAGE(G254:G$266,G$149:G187))</f>
        <v>#N/A</v>
      </c>
      <c r="AE187" s="285" t="e">
        <f t="shared" si="106"/>
        <v>#N/A</v>
      </c>
    </row>
    <row r="188" spans="1:31" ht="15" customHeight="1" x14ac:dyDescent="0.25">
      <c r="A188" s="3"/>
      <c r="B188" s="147" t="e">
        <f t="shared" si="98"/>
        <v>#NUM!</v>
      </c>
      <c r="C188" s="94">
        <v>40</v>
      </c>
      <c r="D188" s="292"/>
      <c r="E188" s="292"/>
      <c r="F188" s="292"/>
      <c r="G188" s="292"/>
      <c r="H188" s="112" t="str">
        <f t="shared" si="94"/>
        <v/>
      </c>
      <c r="I188" s="294"/>
      <c r="J188" s="124" t="e">
        <f>IF(H188="", NA(),SUM(H$149:H188))</f>
        <v>#N/A</v>
      </c>
      <c r="K188" s="116" t="e">
        <f>IF(H188="",NA(), AVERAGE(H$149:H188))</f>
        <v>#N/A</v>
      </c>
      <c r="L188" s="119" t="str">
        <f t="shared" si="99"/>
        <v/>
      </c>
      <c r="M188" s="125" t="str">
        <f t="shared" si="95"/>
        <v/>
      </c>
      <c r="N188" s="126" t="e">
        <f>IF(H188="",NA(),SUM(I$149:I188))</f>
        <v>#N/A</v>
      </c>
      <c r="O188" s="118" t="e">
        <f>IF(H188="",NA(),AVERAGE(I$149:I188))</f>
        <v>#N/A</v>
      </c>
      <c r="P188" s="128" t="str">
        <f t="shared" si="100"/>
        <v/>
      </c>
      <c r="Q188" s="125" t="str">
        <f t="shared" si="96"/>
        <v/>
      </c>
      <c r="R188" s="122" t="e">
        <f>IF(H188="",NA(),IF(J254=0,NA(),AVERAGE(H255:H$266,H$149:H188)))</f>
        <v>#N/A</v>
      </c>
      <c r="S188" s="118" t="e">
        <f>IF(H188="",NA(),IF(N254=0,NA(),AVERAGE(I255:I$266,I$149:I188)))</f>
        <v>#N/A</v>
      </c>
      <c r="T188" s="128" t="e">
        <f t="shared" si="97"/>
        <v>#N/A</v>
      </c>
      <c r="U188" s="3"/>
      <c r="V188" s="150" t="e">
        <f t="shared" si="101"/>
        <v>#N/A</v>
      </c>
      <c r="W188" s="150" t="e">
        <f t="shared" si="102"/>
        <v>#N/A</v>
      </c>
      <c r="X188" s="150" t="e">
        <f t="shared" si="103"/>
        <v>#N/A</v>
      </c>
      <c r="Y188" s="150" t="e">
        <f t="shared" si="104"/>
        <v>#N/A</v>
      </c>
      <c r="Z188" s="150" t="e">
        <f t="shared" si="105"/>
        <v>#N/A</v>
      </c>
      <c r="AA188" s="181" t="e">
        <f>IF(D188="",NA(),AVERAGE(D255:D$266,D$149:D188))</f>
        <v>#N/A</v>
      </c>
      <c r="AB188" s="181" t="e">
        <f>IF(E188="",NA(),AVERAGE(E255:E$266,E$149:E188))</f>
        <v>#N/A</v>
      </c>
      <c r="AC188" s="181" t="e">
        <f>IF(F188="",NA(),AVERAGE(F255:F$266,F$149:F188))</f>
        <v>#N/A</v>
      </c>
      <c r="AD188" s="181" t="e">
        <f>IF(G188="",NA(),AVERAGE(G255:G$266,G$149:G188))</f>
        <v>#N/A</v>
      </c>
      <c r="AE188" s="285" t="e">
        <f t="shared" si="106"/>
        <v>#N/A</v>
      </c>
    </row>
    <row r="189" spans="1:31" ht="15" customHeight="1" x14ac:dyDescent="0.25">
      <c r="A189" s="3"/>
      <c r="B189" s="147" t="e">
        <f t="shared" si="98"/>
        <v>#NUM!</v>
      </c>
      <c r="C189" s="94">
        <v>41</v>
      </c>
      <c r="D189" s="292"/>
      <c r="E189" s="292"/>
      <c r="F189" s="292"/>
      <c r="G189" s="292"/>
      <c r="H189" s="112" t="str">
        <f t="shared" si="94"/>
        <v/>
      </c>
      <c r="I189" s="294"/>
      <c r="J189" s="124" t="e">
        <f>IF(H189="", NA(),SUM(H$149:H189))</f>
        <v>#N/A</v>
      </c>
      <c r="K189" s="116" t="e">
        <f>IF(H189="",NA(), AVERAGE(H$149:H189))</f>
        <v>#N/A</v>
      </c>
      <c r="L189" s="119" t="str">
        <f t="shared" si="99"/>
        <v/>
      </c>
      <c r="M189" s="125" t="str">
        <f t="shared" si="95"/>
        <v/>
      </c>
      <c r="N189" s="126" t="e">
        <f>IF(H189="",NA(),SUM(I$149:I189))</f>
        <v>#N/A</v>
      </c>
      <c r="O189" s="118" t="e">
        <f>IF(H189="",NA(),AVERAGE(I$149:I189))</f>
        <v>#N/A</v>
      </c>
      <c r="P189" s="128" t="str">
        <f t="shared" si="100"/>
        <v/>
      </c>
      <c r="Q189" s="125" t="str">
        <f t="shared" si="96"/>
        <v/>
      </c>
      <c r="R189" s="122" t="e">
        <f>IF(H189="",NA(),IF(J255=0,NA(),AVERAGE(H256:H$266,H$149:H189)))</f>
        <v>#N/A</v>
      </c>
      <c r="S189" s="118" t="e">
        <f>IF(H189="",NA(),IF(N255=0,NA(),AVERAGE(I256:I$266,I$149:I189)))</f>
        <v>#N/A</v>
      </c>
      <c r="T189" s="128" t="e">
        <f t="shared" si="97"/>
        <v>#N/A</v>
      </c>
      <c r="U189" s="3"/>
      <c r="V189" s="150" t="e">
        <f t="shared" si="101"/>
        <v>#N/A</v>
      </c>
      <c r="W189" s="150" t="e">
        <f t="shared" si="102"/>
        <v>#N/A</v>
      </c>
      <c r="X189" s="150" t="e">
        <f t="shared" si="103"/>
        <v>#N/A</v>
      </c>
      <c r="Y189" s="150" t="e">
        <f t="shared" si="104"/>
        <v>#N/A</v>
      </c>
      <c r="Z189" s="150" t="e">
        <f t="shared" si="105"/>
        <v>#N/A</v>
      </c>
      <c r="AA189" s="181" t="e">
        <f>IF(D189="",NA(),AVERAGE(D256:D$266,D$149:D189))</f>
        <v>#N/A</v>
      </c>
      <c r="AB189" s="181" t="e">
        <f>IF(E189="",NA(),AVERAGE(E256:E$266,E$149:E189))</f>
        <v>#N/A</v>
      </c>
      <c r="AC189" s="181" t="e">
        <f>IF(F189="",NA(),AVERAGE(F256:F$266,F$149:F189))</f>
        <v>#N/A</v>
      </c>
      <c r="AD189" s="181" t="e">
        <f>IF(G189="",NA(),AVERAGE(G256:G$266,G$149:G189))</f>
        <v>#N/A</v>
      </c>
      <c r="AE189" s="285" t="e">
        <f t="shared" si="106"/>
        <v>#N/A</v>
      </c>
    </row>
    <row r="190" spans="1:31" ht="15" customHeight="1" x14ac:dyDescent="0.25">
      <c r="A190" s="3"/>
      <c r="B190" s="147" t="e">
        <f t="shared" si="98"/>
        <v>#NUM!</v>
      </c>
      <c r="C190" s="94">
        <v>42</v>
      </c>
      <c r="D190" s="292"/>
      <c r="E190" s="292"/>
      <c r="F190" s="292"/>
      <c r="G190" s="292"/>
      <c r="H190" s="112" t="str">
        <f t="shared" si="94"/>
        <v/>
      </c>
      <c r="I190" s="294"/>
      <c r="J190" s="124" t="e">
        <f>IF(H190="", NA(),SUM(H$149:H190))</f>
        <v>#N/A</v>
      </c>
      <c r="K190" s="116" t="e">
        <f>IF(H190="",NA(), AVERAGE(H$149:H190))</f>
        <v>#N/A</v>
      </c>
      <c r="L190" s="119" t="str">
        <f t="shared" si="99"/>
        <v/>
      </c>
      <c r="M190" s="125" t="str">
        <f t="shared" si="95"/>
        <v/>
      </c>
      <c r="N190" s="126" t="e">
        <f>IF(H190="",NA(),SUM(I$149:I190))</f>
        <v>#N/A</v>
      </c>
      <c r="O190" s="118" t="e">
        <f>IF(H190="",NA(),AVERAGE(I$149:I190))</f>
        <v>#N/A</v>
      </c>
      <c r="P190" s="128" t="str">
        <f t="shared" si="100"/>
        <v/>
      </c>
      <c r="Q190" s="125" t="str">
        <f t="shared" si="96"/>
        <v/>
      </c>
      <c r="R190" s="122" t="e">
        <f>IF(H190="",NA(),IF(J256=0,NA(),AVERAGE(H257:H$266,H$149:H190)))</f>
        <v>#N/A</v>
      </c>
      <c r="S190" s="118" t="e">
        <f>IF(H190="",NA(),IF(N256=0,NA(),AVERAGE(I257:I$266,I$149:I190)))</f>
        <v>#N/A</v>
      </c>
      <c r="T190" s="128" t="e">
        <f t="shared" si="97"/>
        <v>#N/A</v>
      </c>
      <c r="U190" s="3"/>
      <c r="V190" s="150" t="e">
        <f t="shared" si="101"/>
        <v>#N/A</v>
      </c>
      <c r="W190" s="150" t="e">
        <f t="shared" si="102"/>
        <v>#N/A</v>
      </c>
      <c r="X190" s="150" t="e">
        <f t="shared" si="103"/>
        <v>#N/A</v>
      </c>
      <c r="Y190" s="150" t="e">
        <f t="shared" si="104"/>
        <v>#N/A</v>
      </c>
      <c r="Z190" s="150" t="e">
        <f t="shared" si="105"/>
        <v>#N/A</v>
      </c>
      <c r="AA190" s="181" t="e">
        <f>IF(D190="",NA(),AVERAGE(D257:D$266,D$149:D190))</f>
        <v>#N/A</v>
      </c>
      <c r="AB190" s="181" t="e">
        <f>IF(E190="",NA(),AVERAGE(E257:E$266,E$149:E190))</f>
        <v>#N/A</v>
      </c>
      <c r="AC190" s="181" t="e">
        <f>IF(F190="",NA(),AVERAGE(F257:F$266,F$149:F190))</f>
        <v>#N/A</v>
      </c>
      <c r="AD190" s="181" t="e">
        <f>IF(G190="",NA(),AVERAGE(G257:G$266,G$149:G190))</f>
        <v>#N/A</v>
      </c>
      <c r="AE190" s="285" t="e">
        <f t="shared" si="106"/>
        <v>#N/A</v>
      </c>
    </row>
    <row r="191" spans="1:31" ht="15" customHeight="1" x14ac:dyDescent="0.25">
      <c r="A191" s="3"/>
      <c r="B191" s="147" t="e">
        <f t="shared" si="98"/>
        <v>#NUM!</v>
      </c>
      <c r="C191" s="94">
        <v>43</v>
      </c>
      <c r="D191" s="292"/>
      <c r="E191" s="292"/>
      <c r="F191" s="292"/>
      <c r="G191" s="292"/>
      <c r="H191" s="112" t="str">
        <f t="shared" si="94"/>
        <v/>
      </c>
      <c r="I191" s="294"/>
      <c r="J191" s="124" t="e">
        <f>IF(H191="", NA(),SUM(H$149:H191))</f>
        <v>#N/A</v>
      </c>
      <c r="K191" s="116" t="e">
        <f>IF(H191="",NA(), AVERAGE(H$149:H191))</f>
        <v>#N/A</v>
      </c>
      <c r="L191" s="119" t="str">
        <f t="shared" si="99"/>
        <v/>
      </c>
      <c r="M191" s="125" t="str">
        <f t="shared" si="95"/>
        <v/>
      </c>
      <c r="N191" s="126" t="e">
        <f>IF(H191="",NA(),SUM(I$149:I191))</f>
        <v>#N/A</v>
      </c>
      <c r="O191" s="118" t="e">
        <f>IF(H191="",NA(),AVERAGE(I$149:I191))</f>
        <v>#N/A</v>
      </c>
      <c r="P191" s="128" t="str">
        <f t="shared" si="100"/>
        <v/>
      </c>
      <c r="Q191" s="125" t="str">
        <f t="shared" si="96"/>
        <v/>
      </c>
      <c r="R191" s="122" t="e">
        <f>IF(H191="",NA(),IF(J257=0,NA(),AVERAGE(H258:H$266,H$149:H191)))</f>
        <v>#N/A</v>
      </c>
      <c r="S191" s="118" t="e">
        <f>IF(H191="",NA(),IF(N257=0,NA(),AVERAGE(I258:I$266,I$149:I191)))</f>
        <v>#N/A</v>
      </c>
      <c r="T191" s="128" t="e">
        <f t="shared" si="97"/>
        <v>#N/A</v>
      </c>
      <c r="U191" s="3"/>
      <c r="V191" s="150" t="e">
        <f t="shared" si="101"/>
        <v>#N/A</v>
      </c>
      <c r="W191" s="150" t="e">
        <f t="shared" si="102"/>
        <v>#N/A</v>
      </c>
      <c r="X191" s="150" t="e">
        <f t="shared" si="103"/>
        <v>#N/A</v>
      </c>
      <c r="Y191" s="150" t="e">
        <f t="shared" si="104"/>
        <v>#N/A</v>
      </c>
      <c r="Z191" s="150" t="e">
        <f t="shared" si="105"/>
        <v>#N/A</v>
      </c>
      <c r="AA191" s="181" t="e">
        <f>IF(D191="",NA(),AVERAGE(D258:D$266,D$149:D191))</f>
        <v>#N/A</v>
      </c>
      <c r="AB191" s="181" t="e">
        <f>IF(E191="",NA(),AVERAGE(E258:E$266,E$149:E191))</f>
        <v>#N/A</v>
      </c>
      <c r="AC191" s="181" t="e">
        <f>IF(F191="",NA(),AVERAGE(F258:F$266,F$149:F191))</f>
        <v>#N/A</v>
      </c>
      <c r="AD191" s="181" t="e">
        <f>IF(G191="",NA(),AVERAGE(G258:G$266,G$149:G191))</f>
        <v>#N/A</v>
      </c>
      <c r="AE191" s="285" t="e">
        <f t="shared" si="106"/>
        <v>#N/A</v>
      </c>
    </row>
    <row r="192" spans="1:31" ht="15" customHeight="1" x14ac:dyDescent="0.25">
      <c r="A192" s="3"/>
      <c r="B192" s="147" t="e">
        <f t="shared" si="98"/>
        <v>#NUM!</v>
      </c>
      <c r="C192" s="94">
        <v>44</v>
      </c>
      <c r="D192" s="292"/>
      <c r="E192" s="292"/>
      <c r="F192" s="292"/>
      <c r="G192" s="292"/>
      <c r="H192" s="112" t="str">
        <f t="shared" si="94"/>
        <v/>
      </c>
      <c r="I192" s="294"/>
      <c r="J192" s="124" t="e">
        <f>IF(H192="", NA(),SUM(H$149:H192))</f>
        <v>#N/A</v>
      </c>
      <c r="K192" s="116" t="e">
        <f>IF(H192="",NA(), AVERAGE(H$149:H192))</f>
        <v>#N/A</v>
      </c>
      <c r="L192" s="119" t="str">
        <f t="shared" si="99"/>
        <v/>
      </c>
      <c r="M192" s="125" t="str">
        <f t="shared" si="95"/>
        <v/>
      </c>
      <c r="N192" s="126" t="e">
        <f>IF(H192="",NA(),SUM(I$149:I192))</f>
        <v>#N/A</v>
      </c>
      <c r="O192" s="118" t="e">
        <f>IF(H192="",NA(),AVERAGE(I$149:I192))</f>
        <v>#N/A</v>
      </c>
      <c r="P192" s="128" t="str">
        <f t="shared" si="100"/>
        <v/>
      </c>
      <c r="Q192" s="125" t="str">
        <f t="shared" si="96"/>
        <v/>
      </c>
      <c r="R192" s="122" t="e">
        <f>IF(H192="",NA(),IF(J258=0,NA(),AVERAGE(H259:H$266,H$149:H192)))</f>
        <v>#N/A</v>
      </c>
      <c r="S192" s="118" t="e">
        <f>IF(H192="",NA(),IF(N258=0,NA(),AVERAGE(I259:I$266,I$149:I192)))</f>
        <v>#N/A</v>
      </c>
      <c r="T192" s="128" t="e">
        <f t="shared" si="97"/>
        <v>#N/A</v>
      </c>
      <c r="U192" s="3"/>
      <c r="V192" s="150" t="e">
        <f t="shared" si="101"/>
        <v>#N/A</v>
      </c>
      <c r="W192" s="150" t="e">
        <f t="shared" si="102"/>
        <v>#N/A</v>
      </c>
      <c r="X192" s="150" t="e">
        <f t="shared" si="103"/>
        <v>#N/A</v>
      </c>
      <c r="Y192" s="150" t="e">
        <f t="shared" si="104"/>
        <v>#N/A</v>
      </c>
      <c r="Z192" s="150" t="e">
        <f t="shared" si="105"/>
        <v>#N/A</v>
      </c>
      <c r="AA192" s="181" t="e">
        <f>IF(D192="",NA(),AVERAGE(D259:D$266,D$149:D192))</f>
        <v>#N/A</v>
      </c>
      <c r="AB192" s="181" t="e">
        <f>IF(E192="",NA(),AVERAGE(E259:E$266,E$149:E192))</f>
        <v>#N/A</v>
      </c>
      <c r="AC192" s="181" t="e">
        <f>IF(F192="",NA(),AVERAGE(F259:F$266,F$149:F192))</f>
        <v>#N/A</v>
      </c>
      <c r="AD192" s="181" t="e">
        <f>IF(G192="",NA(),AVERAGE(G259:G$266,G$149:G192))</f>
        <v>#N/A</v>
      </c>
      <c r="AE192" s="285" t="e">
        <f t="shared" si="106"/>
        <v>#N/A</v>
      </c>
    </row>
    <row r="193" spans="1:31" ht="15" customHeight="1" x14ac:dyDescent="0.25">
      <c r="A193" s="3"/>
      <c r="B193" s="147" t="e">
        <f t="shared" si="98"/>
        <v>#NUM!</v>
      </c>
      <c r="C193" s="94">
        <v>45</v>
      </c>
      <c r="D193" s="292"/>
      <c r="E193" s="292"/>
      <c r="F193" s="292"/>
      <c r="G193" s="292"/>
      <c r="H193" s="112" t="str">
        <f t="shared" si="94"/>
        <v/>
      </c>
      <c r="I193" s="294"/>
      <c r="J193" s="124" t="e">
        <f>IF(H193="", NA(),SUM(H$149:H193))</f>
        <v>#N/A</v>
      </c>
      <c r="K193" s="116" t="e">
        <f>IF(H193="",NA(), AVERAGE(H$149:H193))</f>
        <v>#N/A</v>
      </c>
      <c r="L193" s="119" t="str">
        <f t="shared" si="99"/>
        <v/>
      </c>
      <c r="M193" s="125" t="str">
        <f t="shared" si="95"/>
        <v/>
      </c>
      <c r="N193" s="126" t="e">
        <f>IF(H193="",NA(),SUM(I$149:I193))</f>
        <v>#N/A</v>
      </c>
      <c r="O193" s="118" t="e">
        <f>IF(H193="",NA(),AVERAGE(I$149:I193))</f>
        <v>#N/A</v>
      </c>
      <c r="P193" s="128" t="str">
        <f t="shared" si="100"/>
        <v/>
      </c>
      <c r="Q193" s="125" t="str">
        <f t="shared" si="96"/>
        <v/>
      </c>
      <c r="R193" s="122" t="e">
        <f>IF(H193="",NA(),IF(J259=0,NA(),AVERAGE(H260:H$266,H$149:H193)))</f>
        <v>#N/A</v>
      </c>
      <c r="S193" s="118" t="e">
        <f>IF(H193="",NA(),IF(N259=0,NA(),AVERAGE(I260:I$266,I$149:I193)))</f>
        <v>#N/A</v>
      </c>
      <c r="T193" s="128" t="e">
        <f t="shared" si="97"/>
        <v>#N/A</v>
      </c>
      <c r="U193" s="3"/>
      <c r="V193" s="150" t="e">
        <f t="shared" si="101"/>
        <v>#N/A</v>
      </c>
      <c r="W193" s="150" t="e">
        <f t="shared" si="102"/>
        <v>#N/A</v>
      </c>
      <c r="X193" s="150" t="e">
        <f t="shared" si="103"/>
        <v>#N/A</v>
      </c>
      <c r="Y193" s="150" t="e">
        <f t="shared" si="104"/>
        <v>#N/A</v>
      </c>
      <c r="Z193" s="150" t="e">
        <f t="shared" si="105"/>
        <v>#N/A</v>
      </c>
      <c r="AA193" s="181" t="e">
        <f>IF(D193="",NA(),AVERAGE(D260:D$266,D$149:D193))</f>
        <v>#N/A</v>
      </c>
      <c r="AB193" s="181" t="e">
        <f>IF(E193="",NA(),AVERAGE(E260:E$266,E$149:E193))</f>
        <v>#N/A</v>
      </c>
      <c r="AC193" s="181" t="e">
        <f>IF(F193="",NA(),AVERAGE(F260:F$266,F$149:F193))</f>
        <v>#N/A</v>
      </c>
      <c r="AD193" s="181" t="e">
        <f>IF(G193="",NA(),AVERAGE(G260:G$266,G$149:G193))</f>
        <v>#N/A</v>
      </c>
      <c r="AE193" s="285" t="e">
        <f t="shared" si="106"/>
        <v>#N/A</v>
      </c>
    </row>
    <row r="194" spans="1:31" ht="15" customHeight="1" x14ac:dyDescent="0.25">
      <c r="A194" s="3"/>
      <c r="B194" s="147" t="e">
        <f t="shared" si="98"/>
        <v>#NUM!</v>
      </c>
      <c r="C194" s="94">
        <v>46</v>
      </c>
      <c r="D194" s="292"/>
      <c r="E194" s="292"/>
      <c r="F194" s="292"/>
      <c r="G194" s="292"/>
      <c r="H194" s="112" t="str">
        <f t="shared" si="94"/>
        <v/>
      </c>
      <c r="I194" s="294"/>
      <c r="J194" s="124" t="e">
        <f>IF(H194="", NA(),SUM(H$149:H194))</f>
        <v>#N/A</v>
      </c>
      <c r="K194" s="116" t="e">
        <f>IF(H194="",NA(), AVERAGE(H$149:H194))</f>
        <v>#N/A</v>
      </c>
      <c r="L194" s="119" t="str">
        <f t="shared" si="99"/>
        <v/>
      </c>
      <c r="M194" s="125" t="str">
        <f t="shared" si="95"/>
        <v/>
      </c>
      <c r="N194" s="126" t="e">
        <f>IF(H194="",NA(),SUM(I$149:I194))</f>
        <v>#N/A</v>
      </c>
      <c r="O194" s="118" t="e">
        <f>IF(H194="",NA(),AVERAGE(I$149:I194))</f>
        <v>#N/A</v>
      </c>
      <c r="P194" s="128" t="str">
        <f t="shared" si="100"/>
        <v/>
      </c>
      <c r="Q194" s="125" t="str">
        <f t="shared" si="96"/>
        <v/>
      </c>
      <c r="R194" s="122" t="e">
        <f>IF(H194="",NA(),IF(J260=0,NA(),AVERAGE(H261:H$266,H$149:H194)))</f>
        <v>#N/A</v>
      </c>
      <c r="S194" s="118" t="e">
        <f>IF(H194="",NA(),IF(N260=0,NA(),AVERAGE(I261:I$266,I$149:I194)))</f>
        <v>#N/A</v>
      </c>
      <c r="T194" s="128" t="e">
        <f t="shared" si="97"/>
        <v>#N/A</v>
      </c>
      <c r="U194" s="3"/>
      <c r="V194" s="150" t="e">
        <f t="shared" si="101"/>
        <v>#N/A</v>
      </c>
      <c r="W194" s="150" t="e">
        <f t="shared" si="102"/>
        <v>#N/A</v>
      </c>
      <c r="X194" s="150" t="e">
        <f t="shared" si="103"/>
        <v>#N/A</v>
      </c>
      <c r="Y194" s="150" t="e">
        <f t="shared" si="104"/>
        <v>#N/A</v>
      </c>
      <c r="Z194" s="150" t="e">
        <f t="shared" si="105"/>
        <v>#N/A</v>
      </c>
      <c r="AA194" s="181" t="e">
        <f>IF(D194="",NA(),AVERAGE(D261:D$266,D$149:D194))</f>
        <v>#N/A</v>
      </c>
      <c r="AB194" s="181" t="e">
        <f>IF(E194="",NA(),AVERAGE(E261:E$266,E$149:E194))</f>
        <v>#N/A</v>
      </c>
      <c r="AC194" s="181" t="e">
        <f>IF(F194="",NA(),AVERAGE(F261:F$266,F$149:F194))</f>
        <v>#N/A</v>
      </c>
      <c r="AD194" s="181" t="e">
        <f>IF(G194="",NA(),AVERAGE(G261:G$266,G$149:G194))</f>
        <v>#N/A</v>
      </c>
      <c r="AE194" s="285" t="e">
        <f t="shared" si="106"/>
        <v>#N/A</v>
      </c>
    </row>
    <row r="195" spans="1:31" ht="15" customHeight="1" x14ac:dyDescent="0.25">
      <c r="A195" s="3"/>
      <c r="B195" s="147" t="e">
        <f t="shared" si="98"/>
        <v>#NUM!</v>
      </c>
      <c r="C195" s="94">
        <v>47</v>
      </c>
      <c r="D195" s="292"/>
      <c r="E195" s="292"/>
      <c r="F195" s="292"/>
      <c r="G195" s="292"/>
      <c r="H195" s="112" t="str">
        <f t="shared" si="94"/>
        <v/>
      </c>
      <c r="I195" s="294"/>
      <c r="J195" s="124" t="e">
        <f>IF(H195="", NA(),SUM(H$149:H195))</f>
        <v>#N/A</v>
      </c>
      <c r="K195" s="116" t="e">
        <f>IF(H195="",NA(), AVERAGE(H$149:H195))</f>
        <v>#N/A</v>
      </c>
      <c r="L195" s="119" t="str">
        <f t="shared" si="99"/>
        <v/>
      </c>
      <c r="M195" s="125" t="str">
        <f t="shared" si="95"/>
        <v/>
      </c>
      <c r="N195" s="126" t="e">
        <f>IF(H195="",NA(),SUM(I$149:I195))</f>
        <v>#N/A</v>
      </c>
      <c r="O195" s="118" t="e">
        <f>IF(H195="",NA(),AVERAGE(I$149:I195))</f>
        <v>#N/A</v>
      </c>
      <c r="P195" s="128" t="str">
        <f t="shared" si="100"/>
        <v/>
      </c>
      <c r="Q195" s="125" t="str">
        <f t="shared" si="96"/>
        <v/>
      </c>
      <c r="R195" s="122" t="e">
        <f>IF(H195="",NA(),IF(J261=0,NA(),AVERAGE(H262:H$266,H$149:H195)))</f>
        <v>#N/A</v>
      </c>
      <c r="S195" s="118" t="e">
        <f>IF(H195="",NA(),IF(N261=0,NA(),AVERAGE(I262:I$266,I$149:I195)))</f>
        <v>#N/A</v>
      </c>
      <c r="T195" s="128" t="e">
        <f t="shared" si="97"/>
        <v>#N/A</v>
      </c>
      <c r="U195" s="3"/>
      <c r="V195" s="150" t="e">
        <f t="shared" si="101"/>
        <v>#N/A</v>
      </c>
      <c r="W195" s="150" t="e">
        <f t="shared" si="102"/>
        <v>#N/A</v>
      </c>
      <c r="X195" s="150" t="e">
        <f t="shared" si="103"/>
        <v>#N/A</v>
      </c>
      <c r="Y195" s="150" t="e">
        <f t="shared" si="104"/>
        <v>#N/A</v>
      </c>
      <c r="Z195" s="150" t="e">
        <f t="shared" si="105"/>
        <v>#N/A</v>
      </c>
      <c r="AA195" s="181" t="e">
        <f>IF(D195="",NA(),AVERAGE(D262:D$266,D$149:D195))</f>
        <v>#N/A</v>
      </c>
      <c r="AB195" s="181" t="e">
        <f>IF(E195="",NA(),AVERAGE(E262:E$266,E$149:E195))</f>
        <v>#N/A</v>
      </c>
      <c r="AC195" s="181" t="e">
        <f>IF(F195="",NA(),AVERAGE(F262:F$266,F$149:F195))</f>
        <v>#N/A</v>
      </c>
      <c r="AD195" s="181" t="e">
        <f>IF(G195="",NA(),AVERAGE(G262:G$266,G$149:G195))</f>
        <v>#N/A</v>
      </c>
      <c r="AE195" s="285" t="e">
        <f t="shared" si="106"/>
        <v>#N/A</v>
      </c>
    </row>
    <row r="196" spans="1:31" ht="15" customHeight="1" x14ac:dyDescent="0.25">
      <c r="A196" s="3"/>
      <c r="B196" s="147" t="e">
        <f t="shared" si="98"/>
        <v>#NUM!</v>
      </c>
      <c r="C196" s="94">
        <v>48</v>
      </c>
      <c r="D196" s="292"/>
      <c r="E196" s="292"/>
      <c r="F196" s="292"/>
      <c r="G196" s="292"/>
      <c r="H196" s="112" t="str">
        <f t="shared" si="94"/>
        <v/>
      </c>
      <c r="I196" s="294"/>
      <c r="J196" s="124" t="e">
        <f>IF(H196="", NA(),SUM(H$149:H196))</f>
        <v>#N/A</v>
      </c>
      <c r="K196" s="116" t="e">
        <f>IF(H196="",NA(), AVERAGE(H$149:H196))</f>
        <v>#N/A</v>
      </c>
      <c r="L196" s="119" t="str">
        <f t="shared" si="99"/>
        <v/>
      </c>
      <c r="M196" s="125" t="str">
        <f t="shared" si="95"/>
        <v/>
      </c>
      <c r="N196" s="126" t="e">
        <f>IF(H196="",NA(),SUM(I$149:I196))</f>
        <v>#N/A</v>
      </c>
      <c r="O196" s="118" t="e">
        <f>IF(H196="",NA(),AVERAGE(I$149:I196))</f>
        <v>#N/A</v>
      </c>
      <c r="P196" s="128" t="str">
        <f t="shared" si="100"/>
        <v/>
      </c>
      <c r="Q196" s="125" t="str">
        <f t="shared" si="96"/>
        <v/>
      </c>
      <c r="R196" s="122" t="e">
        <f>IF(H196="",NA(),IF(J262=0,NA(),AVERAGE(H263:H$266,H$149:H196)))</f>
        <v>#N/A</v>
      </c>
      <c r="S196" s="118" t="e">
        <f>IF(H196="",NA(),IF(N262=0,NA(),AVERAGE(I263:I$266,I$149:I196)))</f>
        <v>#N/A</v>
      </c>
      <c r="T196" s="128" t="e">
        <f t="shared" si="97"/>
        <v>#N/A</v>
      </c>
      <c r="U196" s="3"/>
      <c r="V196" s="150" t="e">
        <f t="shared" si="101"/>
        <v>#N/A</v>
      </c>
      <c r="W196" s="150" t="e">
        <f t="shared" si="102"/>
        <v>#N/A</v>
      </c>
      <c r="X196" s="150" t="e">
        <f t="shared" si="103"/>
        <v>#N/A</v>
      </c>
      <c r="Y196" s="150" t="e">
        <f t="shared" si="104"/>
        <v>#N/A</v>
      </c>
      <c r="Z196" s="150" t="e">
        <f t="shared" si="105"/>
        <v>#N/A</v>
      </c>
      <c r="AA196" s="181" t="e">
        <f>IF(D196="",NA(),AVERAGE(D263:D$266,D$149:D196))</f>
        <v>#N/A</v>
      </c>
      <c r="AB196" s="181" t="e">
        <f>IF(E196="",NA(),AVERAGE(E263:E$266,E$149:E196))</f>
        <v>#N/A</v>
      </c>
      <c r="AC196" s="181" t="e">
        <f>IF(F196="",NA(),AVERAGE(F263:F$266,F$149:F196))</f>
        <v>#N/A</v>
      </c>
      <c r="AD196" s="181" t="e">
        <f>IF(G196="",NA(),AVERAGE(G263:G$266,G$149:G196))</f>
        <v>#N/A</v>
      </c>
      <c r="AE196" s="285" t="e">
        <f t="shared" si="106"/>
        <v>#N/A</v>
      </c>
    </row>
    <row r="197" spans="1:31" ht="15" customHeight="1" x14ac:dyDescent="0.25">
      <c r="A197" s="3"/>
      <c r="B197" s="147" t="e">
        <f t="shared" si="98"/>
        <v>#NUM!</v>
      </c>
      <c r="C197" s="94">
        <v>49</v>
      </c>
      <c r="D197" s="292"/>
      <c r="E197" s="292"/>
      <c r="F197" s="292"/>
      <c r="G197" s="292"/>
      <c r="H197" s="112" t="str">
        <f t="shared" si="94"/>
        <v/>
      </c>
      <c r="I197" s="294"/>
      <c r="J197" s="124" t="e">
        <f>IF(H197="", NA(),SUM(H$149:H197))</f>
        <v>#N/A</v>
      </c>
      <c r="K197" s="116" t="e">
        <f>IF(H197="",NA(), AVERAGE(H$149:H197))</f>
        <v>#N/A</v>
      </c>
      <c r="L197" s="119" t="str">
        <f t="shared" si="99"/>
        <v/>
      </c>
      <c r="M197" s="125" t="str">
        <f t="shared" si="95"/>
        <v/>
      </c>
      <c r="N197" s="126" t="e">
        <f>IF(H197="",NA(),SUM(I$149:I197))</f>
        <v>#N/A</v>
      </c>
      <c r="O197" s="118" t="e">
        <f>IF(H197="",NA(),AVERAGE(I$149:I197))</f>
        <v>#N/A</v>
      </c>
      <c r="P197" s="128" t="str">
        <f t="shared" si="100"/>
        <v/>
      </c>
      <c r="Q197" s="125" t="str">
        <f t="shared" si="96"/>
        <v/>
      </c>
      <c r="R197" s="122" t="e">
        <f>IF(H197="",NA(),IF(J263=0,NA(),AVERAGE(H264:H$266,H$149:H197)))</f>
        <v>#N/A</v>
      </c>
      <c r="S197" s="118" t="e">
        <f>IF(H197="",NA(),IF(N263=0,NA(),AVERAGE(I264:I$266,I$149:I197)))</f>
        <v>#N/A</v>
      </c>
      <c r="T197" s="128" t="e">
        <f t="shared" si="97"/>
        <v>#N/A</v>
      </c>
      <c r="U197" s="3"/>
      <c r="V197" s="150" t="e">
        <f t="shared" si="101"/>
        <v>#N/A</v>
      </c>
      <c r="W197" s="150" t="e">
        <f t="shared" si="102"/>
        <v>#N/A</v>
      </c>
      <c r="X197" s="150" t="e">
        <f t="shared" si="103"/>
        <v>#N/A</v>
      </c>
      <c r="Y197" s="150" t="e">
        <f t="shared" si="104"/>
        <v>#N/A</v>
      </c>
      <c r="Z197" s="150" t="e">
        <f t="shared" si="105"/>
        <v>#N/A</v>
      </c>
      <c r="AA197" s="181" t="e">
        <f>IF(D197="",NA(),AVERAGE(D264:D$266,D$149:D197))</f>
        <v>#N/A</v>
      </c>
      <c r="AB197" s="181" t="e">
        <f>IF(E197="",NA(),AVERAGE(E264:E$266,E$149:E197))</f>
        <v>#N/A</v>
      </c>
      <c r="AC197" s="181" t="e">
        <f>IF(F197="",NA(),AVERAGE(F264:F$266,F$149:F197))</f>
        <v>#N/A</v>
      </c>
      <c r="AD197" s="181" t="e">
        <f>IF(G197="",NA(),AVERAGE(G264:G$266,G$149:G197))</f>
        <v>#N/A</v>
      </c>
      <c r="AE197" s="285" t="e">
        <f t="shared" si="106"/>
        <v>#N/A</v>
      </c>
    </row>
    <row r="198" spans="1:31" ht="15" customHeight="1" x14ac:dyDescent="0.25">
      <c r="A198" s="3"/>
      <c r="B198" s="147" t="e">
        <f t="shared" si="98"/>
        <v>#NUM!</v>
      </c>
      <c r="C198" s="94">
        <v>50</v>
      </c>
      <c r="D198" s="292"/>
      <c r="E198" s="292"/>
      <c r="F198" s="292"/>
      <c r="G198" s="292"/>
      <c r="H198" s="112" t="str">
        <f t="shared" si="94"/>
        <v/>
      </c>
      <c r="I198" s="294"/>
      <c r="J198" s="124" t="e">
        <f>IF(H198="", NA(),SUM(H$149:H198))</f>
        <v>#N/A</v>
      </c>
      <c r="K198" s="116" t="e">
        <f>IF(H198="",NA(), AVERAGE(H$149:H198))</f>
        <v>#N/A</v>
      </c>
      <c r="L198" s="119" t="str">
        <f t="shared" si="99"/>
        <v/>
      </c>
      <c r="M198" s="125" t="str">
        <f t="shared" si="95"/>
        <v/>
      </c>
      <c r="N198" s="126" t="e">
        <f>IF(H198="",NA(),SUM(I$149:I198))</f>
        <v>#N/A</v>
      </c>
      <c r="O198" s="118" t="e">
        <f>IF(H198="",NA(),AVERAGE(I$149:I198))</f>
        <v>#N/A</v>
      </c>
      <c r="P198" s="128" t="str">
        <f t="shared" si="100"/>
        <v/>
      </c>
      <c r="Q198" s="125" t="str">
        <f t="shared" si="96"/>
        <v/>
      </c>
      <c r="R198" s="122" t="e">
        <f>IF(H198="",NA(),IF(J264=0,NA(),AVERAGE(H265:H$266,H$149:H198)))</f>
        <v>#N/A</v>
      </c>
      <c r="S198" s="118" t="e">
        <f>IF(H198="",NA(),IF(N264=0,NA(),AVERAGE(I265:I$266,I$149:I198)))</f>
        <v>#N/A</v>
      </c>
      <c r="T198" s="128" t="e">
        <f t="shared" si="97"/>
        <v>#N/A</v>
      </c>
      <c r="U198" s="3"/>
      <c r="V198" s="150" t="e">
        <f t="shared" si="101"/>
        <v>#N/A</v>
      </c>
      <c r="W198" s="150" t="e">
        <f t="shared" si="102"/>
        <v>#N/A</v>
      </c>
      <c r="X198" s="150" t="e">
        <f t="shared" si="103"/>
        <v>#N/A</v>
      </c>
      <c r="Y198" s="150" t="e">
        <f t="shared" si="104"/>
        <v>#N/A</v>
      </c>
      <c r="Z198" s="150" t="e">
        <f t="shared" si="105"/>
        <v>#N/A</v>
      </c>
      <c r="AA198" s="181" t="e">
        <f>IF(D198="",NA(),AVERAGE(D265:D$266,D$149:D198))</f>
        <v>#N/A</v>
      </c>
      <c r="AB198" s="181" t="e">
        <f>IF(E198="",NA(),AVERAGE(E265:E$266,E$149:E198))</f>
        <v>#N/A</v>
      </c>
      <c r="AC198" s="181" t="e">
        <f>IF(F198="",NA(),AVERAGE(F265:F$266,F$149:F198))</f>
        <v>#N/A</v>
      </c>
      <c r="AD198" s="181" t="e">
        <f>IF(G198="",NA(),AVERAGE(G265:G$266,G$149:G198))</f>
        <v>#N/A</v>
      </c>
      <c r="AE198" s="285" t="e">
        <f t="shared" si="106"/>
        <v>#N/A</v>
      </c>
    </row>
    <row r="199" spans="1:31" ht="15" customHeight="1" x14ac:dyDescent="0.25">
      <c r="A199" s="3"/>
      <c r="B199" s="147" t="e">
        <f t="shared" si="98"/>
        <v>#NUM!</v>
      </c>
      <c r="C199" s="94">
        <v>51</v>
      </c>
      <c r="D199" s="292"/>
      <c r="E199" s="292"/>
      <c r="F199" s="292"/>
      <c r="G199" s="292"/>
      <c r="H199" s="112" t="str">
        <f t="shared" si="94"/>
        <v/>
      </c>
      <c r="I199" s="294"/>
      <c r="J199" s="124" t="e">
        <f>IF(H199="", NA(),SUM(H$149:H199))</f>
        <v>#N/A</v>
      </c>
      <c r="K199" s="116" t="e">
        <f>IF(H199="",NA(), AVERAGE(H$149:H199))</f>
        <v>#N/A</v>
      </c>
      <c r="L199" s="119" t="str">
        <f t="shared" si="99"/>
        <v/>
      </c>
      <c r="M199" s="125" t="str">
        <f t="shared" si="95"/>
        <v/>
      </c>
      <c r="N199" s="126" t="e">
        <f>IF(H199="",NA(),SUM(I$149:I199))</f>
        <v>#N/A</v>
      </c>
      <c r="O199" s="118" t="e">
        <f>IF(H199="",NA(),AVERAGE(I$149:I199))</f>
        <v>#N/A</v>
      </c>
      <c r="P199" s="128" t="str">
        <f t="shared" si="100"/>
        <v/>
      </c>
      <c r="Q199" s="125" t="str">
        <f t="shared" si="96"/>
        <v/>
      </c>
      <c r="R199" s="122" t="e">
        <f>IF(H199="",NA(),IF(J265=0,NA(),AVERAGE(H266:H$266,H$149:H199)))</f>
        <v>#N/A</v>
      </c>
      <c r="S199" s="118" t="e">
        <f>IF(H199="",NA(),IF(N265=0,NA(),AVERAGE(I266:I$266,I$149:I199)))</f>
        <v>#N/A</v>
      </c>
      <c r="T199" s="128" t="e">
        <f t="shared" si="97"/>
        <v>#N/A</v>
      </c>
      <c r="U199" s="3"/>
      <c r="V199" s="150" t="e">
        <f t="shared" si="101"/>
        <v>#N/A</v>
      </c>
      <c r="W199" s="150" t="e">
        <f t="shared" si="102"/>
        <v>#N/A</v>
      </c>
      <c r="X199" s="150" t="e">
        <f t="shared" si="103"/>
        <v>#N/A</v>
      </c>
      <c r="Y199" s="150" t="e">
        <f t="shared" si="104"/>
        <v>#N/A</v>
      </c>
      <c r="Z199" s="150" t="e">
        <f t="shared" si="105"/>
        <v>#N/A</v>
      </c>
      <c r="AA199" s="181" t="e">
        <f>IF(D199="",NA(),AVERAGE(D266:D$266,D$149:D199))</f>
        <v>#N/A</v>
      </c>
      <c r="AB199" s="181" t="e">
        <f>IF(E199="",NA(),AVERAGE(E266:E$266,E$149:E199))</f>
        <v>#N/A</v>
      </c>
      <c r="AC199" s="181" t="e">
        <f>IF(F199="",NA(),AVERAGE(F266:F$266,F$149:F199))</f>
        <v>#N/A</v>
      </c>
      <c r="AD199" s="181" t="e">
        <f>IF(G199="",NA(),AVERAGE(G266:G$266,G$149:G199))</f>
        <v>#N/A</v>
      </c>
      <c r="AE199" s="285" t="e">
        <f t="shared" si="106"/>
        <v>#N/A</v>
      </c>
    </row>
    <row r="200" spans="1:31" x14ac:dyDescent="0.25">
      <c r="A200" s="3"/>
      <c r="B200" s="147" t="e">
        <f t="shared" si="98"/>
        <v>#NUM!</v>
      </c>
      <c r="C200" s="94">
        <v>52</v>
      </c>
      <c r="D200" s="292"/>
      <c r="E200" s="292"/>
      <c r="F200" s="292"/>
      <c r="G200" s="292"/>
      <c r="H200" s="112" t="str">
        <f t="shared" si="94"/>
        <v/>
      </c>
      <c r="I200" s="294"/>
      <c r="J200" s="124" t="e">
        <f>IF(H200="", NA(),SUM(H$149:H200))</f>
        <v>#N/A</v>
      </c>
      <c r="K200" s="116" t="e">
        <f>IF(H200="",NA(), AVERAGE(H$149:H200))</f>
        <v>#N/A</v>
      </c>
      <c r="L200" s="119" t="str">
        <f t="shared" si="99"/>
        <v/>
      </c>
      <c r="M200" s="125" t="str">
        <f t="shared" si="95"/>
        <v/>
      </c>
      <c r="N200" s="126" t="e">
        <f>IF(H200="",NA(),SUM(I$149:I200))</f>
        <v>#N/A</v>
      </c>
      <c r="O200" s="118" t="e">
        <f>IF(H200="",NA(),AVERAGE(I$149:I200))</f>
        <v>#N/A</v>
      </c>
      <c r="P200" s="128" t="str">
        <f t="shared" si="100"/>
        <v/>
      </c>
      <c r="Q200" s="125" t="str">
        <f t="shared" si="96"/>
        <v/>
      </c>
      <c r="R200" s="122" t="e">
        <f>IF(H200="",NA(),IF(J266=0,NA(),AVERAGE(H$149:H200)))</f>
        <v>#N/A</v>
      </c>
      <c r="S200" s="118" t="e">
        <f>IF(H200="",NA(),IF(N266=0,NA(),AVERAGE(I$149:I200)))</f>
        <v>#N/A</v>
      </c>
      <c r="T200" s="128" t="e">
        <f t="shared" si="97"/>
        <v>#N/A</v>
      </c>
      <c r="U200" s="3"/>
      <c r="V200" s="150" t="e">
        <f t="shared" si="101"/>
        <v>#N/A</v>
      </c>
      <c r="W200" s="150" t="e">
        <f t="shared" si="102"/>
        <v>#N/A</v>
      </c>
      <c r="X200" s="150" t="e">
        <f t="shared" si="103"/>
        <v>#N/A</v>
      </c>
      <c r="Y200" s="150" t="e">
        <f t="shared" si="104"/>
        <v>#N/A</v>
      </c>
      <c r="Z200" s="150" t="e">
        <f t="shared" si="105"/>
        <v>#N/A</v>
      </c>
      <c r="AA200" s="181" t="e">
        <f>IF(D200="",NA(),AVERAGE(D$149:D200))</f>
        <v>#N/A</v>
      </c>
      <c r="AB200" s="181" t="e">
        <f>IF(E200="",NA(),AVERAGE(E$149:E200))</f>
        <v>#N/A</v>
      </c>
      <c r="AC200" s="181" t="e">
        <f>IF(F200="",NA(),AVERAGE(F$149:F200))</f>
        <v>#N/A</v>
      </c>
      <c r="AD200" s="181" t="e">
        <f>IF(G200="",NA(),AVERAGE(G$149:G200))</f>
        <v>#N/A</v>
      </c>
      <c r="AE200" s="285" t="e">
        <f t="shared" si="106"/>
        <v>#N/A</v>
      </c>
    </row>
    <row r="201" spans="1:31" ht="15" customHeight="1" x14ac:dyDescent="0.25">
      <c r="A201" s="3"/>
      <c r="B201" s="147" t="e">
        <f>IF((B200-B206)&lt;1,B200+7,NA())</f>
        <v>#NUM!</v>
      </c>
      <c r="C201" s="113" t="e">
        <f>IF(B201="", NA(), 53)</f>
        <v>#NUM!</v>
      </c>
      <c r="D201" s="292"/>
      <c r="E201" s="292"/>
      <c r="F201" s="292"/>
      <c r="G201" s="292"/>
      <c r="H201" s="112" t="str">
        <f t="shared" si="94"/>
        <v/>
      </c>
      <c r="I201" s="294"/>
      <c r="J201" s="124" t="e">
        <f>IF(H201="", NA(),SUM(H$149:H201))</f>
        <v>#N/A</v>
      </c>
      <c r="K201" s="116" t="e">
        <f>IF(H201="",NA(), AVERAGE(H$149:H201))</f>
        <v>#N/A</v>
      </c>
      <c r="L201" s="119" t="str">
        <f t="shared" si="99"/>
        <v/>
      </c>
      <c r="M201" s="125" t="str">
        <f t="shared" si="95"/>
        <v/>
      </c>
      <c r="N201" s="126" t="e">
        <f>IF(H201="",NA(),SUM(I$149:I201))</f>
        <v>#N/A</v>
      </c>
      <c r="O201" s="118" t="e">
        <f>IF(H201="",NA(),AVERAGE(I$149:I201))</f>
        <v>#N/A</v>
      </c>
      <c r="P201" s="128" t="str">
        <f t="shared" si="100"/>
        <v/>
      </c>
      <c r="Q201" s="125" t="str">
        <f t="shared" si="96"/>
        <v/>
      </c>
      <c r="R201" s="123"/>
      <c r="S201" s="120"/>
      <c r="T201" s="121"/>
      <c r="U201" s="3"/>
      <c r="V201" s="150" t="e">
        <f t="shared" si="101"/>
        <v>#N/A</v>
      </c>
      <c r="W201" s="150" t="e">
        <f t="shared" si="102"/>
        <v>#N/A</v>
      </c>
      <c r="X201" s="150" t="e">
        <f t="shared" si="103"/>
        <v>#N/A</v>
      </c>
      <c r="Y201" s="150" t="e">
        <f t="shared" si="104"/>
        <v>#N/A</v>
      </c>
      <c r="Z201" s="150" t="e">
        <f t="shared" si="105"/>
        <v>#N/A</v>
      </c>
      <c r="AA201" s="152"/>
      <c r="AB201" s="152"/>
      <c r="AC201" s="152"/>
      <c r="AD201" s="152"/>
      <c r="AE201" s="285" t="e">
        <f t="shared" si="106"/>
        <v>#N/A</v>
      </c>
    </row>
    <row r="202" spans="1:31" x14ac:dyDescent="0.25">
      <c r="A202" s="3"/>
      <c r="B202" s="602" t="s">
        <v>19</v>
      </c>
      <c r="C202" s="602"/>
      <c r="D202" s="114">
        <f>SUM(D149:D201)</f>
        <v>0</v>
      </c>
      <c r="E202" s="114">
        <f t="shared" ref="E202:G202" si="107">SUM(E149:E201)</f>
        <v>0</v>
      </c>
      <c r="F202" s="114">
        <f t="shared" si="107"/>
        <v>0</v>
      </c>
      <c r="G202" s="114">
        <f t="shared" si="107"/>
        <v>0</v>
      </c>
      <c r="H202" s="114">
        <f>SUM(D149:G201)</f>
        <v>0</v>
      </c>
      <c r="I202" s="17">
        <f>SUM(I149:I201)</f>
        <v>0</v>
      </c>
      <c r="J202" s="114" t="e">
        <f>LOOKUP(9.99E+307,J149:J201)</f>
        <v>#N/A</v>
      </c>
      <c r="K202" s="114" t="e">
        <f t="shared" ref="K202" si="108">LOOKUP(9.99E+307,K149:K201)</f>
        <v>#N/A</v>
      </c>
      <c r="L202" s="114" t="e">
        <f t="shared" ref="L202" si="109">LOOKUP(9.99E+307,L149:L201)</f>
        <v>#N/A</v>
      </c>
      <c r="M202" s="47" t="e">
        <f t="shared" ref="M202" si="110">LOOKUP(9.99E+307,M149:M201)</f>
        <v>#N/A</v>
      </c>
      <c r="N202" s="17" t="e">
        <f>LOOKUP(9.99E+307,N149:N201)</f>
        <v>#N/A</v>
      </c>
      <c r="O202" s="17" t="e">
        <f t="shared" ref="O202" si="111">LOOKUP(9.99E+307,O149:O201)</f>
        <v>#N/A</v>
      </c>
      <c r="P202" s="129" t="e">
        <f t="shared" ref="P202" si="112">LOOKUP(9.99E+307,P149:P201)</f>
        <v>#N/A</v>
      </c>
      <c r="Q202" s="47" t="e">
        <f t="shared" ref="Q202" si="113">LOOKUP(9.99E+307,Q149:Q201)</f>
        <v>#N/A</v>
      </c>
      <c r="R202" s="114" t="e">
        <f t="shared" ref="R202" si="114">LOOKUP(9.99E+307,R149:R201)</f>
        <v>#N/A</v>
      </c>
      <c r="S202" s="17" t="e">
        <f t="shared" ref="S202" si="115">LOOKUP(9.99E+307,S149:S201)</f>
        <v>#N/A</v>
      </c>
      <c r="T202" s="129" t="e">
        <f t="shared" ref="T202" si="116">LOOKUP(9.99E+307,T149:T201)</f>
        <v>#N/A</v>
      </c>
      <c r="U202" s="3"/>
      <c r="V202" s="17"/>
      <c r="W202" s="17"/>
      <c r="X202" s="17"/>
      <c r="Y202" s="17"/>
      <c r="Z202" s="17"/>
      <c r="AA202" s="114" t="e">
        <f t="shared" ref="AA202:AD202" si="117">LOOKUP(9.99E+307,AA149:AA201)</f>
        <v>#N/A</v>
      </c>
      <c r="AB202" s="114" t="e">
        <f t="shared" si="117"/>
        <v>#N/A</v>
      </c>
      <c r="AC202" s="114" t="e">
        <f t="shared" si="117"/>
        <v>#N/A</v>
      </c>
      <c r="AD202" s="114" t="e">
        <f t="shared" si="117"/>
        <v>#N/A</v>
      </c>
      <c r="AE202" s="17"/>
    </row>
    <row r="203" spans="1:31" x14ac:dyDescent="0.25">
      <c r="A203" s="3"/>
      <c r="B203" s="603" t="s">
        <v>86</v>
      </c>
      <c r="C203" s="603"/>
      <c r="D203" s="114">
        <f>IF(D202=0,0,AVERAGE(D149:D201))</f>
        <v>0</v>
      </c>
      <c r="E203" s="114">
        <f t="shared" ref="E203:F203" si="118">IF(E202=0,0,AVERAGE(E149:E201))</f>
        <v>0</v>
      </c>
      <c r="F203" s="114">
        <f t="shared" si="118"/>
        <v>0</v>
      </c>
      <c r="G203" s="114">
        <f>IF(G202=0,0,AVERAGE(G149:G201))</f>
        <v>0</v>
      </c>
      <c r="H203" s="114">
        <f>IF(H202=0,0,AVERAGE(H149:H201))</f>
        <v>0</v>
      </c>
      <c r="I203" s="17">
        <f>IF(I202=0,0,AVERAGE(I149:I201))</f>
        <v>0</v>
      </c>
      <c r="J203" s="3"/>
      <c r="K203" s="3"/>
      <c r="L203" s="3"/>
      <c r="M203" s="3"/>
      <c r="N203" s="3"/>
      <c r="O203" s="3"/>
      <c r="P203" s="3"/>
      <c r="Q203" s="3"/>
      <c r="R203" s="3"/>
      <c r="S203" s="3"/>
      <c r="T203" s="3"/>
      <c r="U203" s="3"/>
      <c r="V203" s="17"/>
      <c r="W203" s="17"/>
      <c r="X203" s="17"/>
      <c r="Y203" s="17"/>
      <c r="Z203" s="17"/>
      <c r="AA203" s="17"/>
      <c r="AB203" s="17"/>
      <c r="AC203" s="17"/>
      <c r="AD203" s="17"/>
      <c r="AE203" s="17"/>
    </row>
    <row r="204" spans="1:31" x14ac:dyDescent="0.25">
      <c r="A204" s="3"/>
      <c r="B204" s="45"/>
      <c r="C204" s="45"/>
      <c r="D204" s="45"/>
      <c r="E204" s="45"/>
      <c r="F204" s="45"/>
      <c r="G204" s="45"/>
      <c r="H204" s="45"/>
      <c r="I204" s="17"/>
      <c r="J204" s="3"/>
      <c r="K204" s="3"/>
      <c r="L204" s="3"/>
      <c r="M204" s="3"/>
      <c r="N204" s="3"/>
      <c r="O204" s="3"/>
      <c r="P204" s="3"/>
      <c r="Q204" s="3"/>
      <c r="R204" s="3"/>
      <c r="S204" s="3"/>
      <c r="T204" s="3"/>
      <c r="U204" s="3"/>
      <c r="V204" s="17"/>
      <c r="W204" s="17"/>
      <c r="X204" s="17"/>
      <c r="Y204" s="17"/>
      <c r="Z204" s="17"/>
      <c r="AA204" s="17"/>
      <c r="AB204" s="17"/>
      <c r="AC204" s="17"/>
      <c r="AD204" s="17"/>
      <c r="AE204" s="17"/>
    </row>
    <row r="205" spans="1:31" ht="18" customHeight="1" x14ac:dyDescent="0.25">
      <c r="B205" s="611" t="s">
        <v>106</v>
      </c>
      <c r="C205" s="612"/>
      <c r="D205" s="85" t="s">
        <v>74</v>
      </c>
      <c r="E205" s="85" t="s">
        <v>75</v>
      </c>
      <c r="F205" s="85" t="s">
        <v>76</v>
      </c>
      <c r="G205" s="85" t="s">
        <v>77</v>
      </c>
      <c r="H205" s="85" t="s">
        <v>109</v>
      </c>
      <c r="I205" s="135" t="s">
        <v>108</v>
      </c>
      <c r="J205" s="3"/>
      <c r="K205" s="3"/>
      <c r="L205" s="3"/>
      <c r="M205" s="3"/>
      <c r="N205" s="3"/>
      <c r="O205" s="3"/>
      <c r="P205" s="3"/>
      <c r="Q205" s="3"/>
      <c r="R205" s="3"/>
      <c r="S205" s="3"/>
      <c r="T205" s="3"/>
      <c r="U205" s="3"/>
      <c r="V205" s="149"/>
      <c r="W205" s="149"/>
      <c r="X205" s="149"/>
      <c r="Y205" s="149"/>
      <c r="Z205" s="149"/>
      <c r="AA205" s="149"/>
      <c r="AB205" s="149"/>
      <c r="AC205" s="149"/>
      <c r="AD205" s="149"/>
      <c r="AE205" s="149"/>
    </row>
    <row r="206" spans="1:31" ht="24.75" customHeight="1" x14ac:dyDescent="0.25">
      <c r="A206" s="3"/>
      <c r="B206" s="148" t="e">
        <f>DATE(B147,12,24)</f>
        <v>#NUM!</v>
      </c>
      <c r="C206" s="115" t="s">
        <v>82</v>
      </c>
      <c r="D206" s="295"/>
      <c r="E206" s="295"/>
      <c r="F206" s="295"/>
      <c r="G206" s="295"/>
      <c r="H206" s="112">
        <f t="shared" ref="H206:H208" si="119">SUM(D206:G206)</f>
        <v>0</v>
      </c>
      <c r="I206" s="296"/>
      <c r="J206" s="3"/>
      <c r="K206" s="3"/>
      <c r="L206" s="3"/>
      <c r="M206" s="3"/>
      <c r="N206" s="3"/>
      <c r="O206" s="3"/>
      <c r="P206" s="3"/>
      <c r="Q206" s="3"/>
      <c r="R206" s="3"/>
      <c r="S206" s="3"/>
      <c r="T206" s="3"/>
      <c r="U206" s="3"/>
      <c r="V206" s="105"/>
      <c r="W206" s="105"/>
      <c r="X206" s="105"/>
      <c r="Y206" s="105"/>
      <c r="Z206" s="105"/>
      <c r="AA206" s="105"/>
      <c r="AB206" s="105"/>
      <c r="AC206" s="105"/>
      <c r="AD206" s="105"/>
      <c r="AE206" s="105"/>
    </row>
    <row r="207" spans="1:31" x14ac:dyDescent="0.25">
      <c r="A207" s="3"/>
      <c r="B207" s="297"/>
      <c r="C207" s="298" t="s">
        <v>27</v>
      </c>
      <c r="D207" s="295"/>
      <c r="E207" s="295"/>
      <c r="F207" s="295"/>
      <c r="G207" s="295"/>
      <c r="H207" s="112">
        <f t="shared" si="119"/>
        <v>0</v>
      </c>
      <c r="I207" s="296"/>
      <c r="J207" s="609" t="s">
        <v>107</v>
      </c>
      <c r="K207" s="610"/>
      <c r="L207" s="610"/>
      <c r="M207" s="610"/>
      <c r="N207" s="610"/>
      <c r="O207" s="610"/>
      <c r="P207" s="3"/>
      <c r="Q207" s="3"/>
      <c r="R207" s="3"/>
      <c r="S207" s="3"/>
      <c r="T207" s="43"/>
      <c r="U207" s="43"/>
      <c r="V207" s="105"/>
      <c r="W207" s="105"/>
      <c r="X207" s="105"/>
      <c r="Y207" s="105"/>
      <c r="Z207" s="105"/>
      <c r="AA207" s="105"/>
      <c r="AB207" s="105"/>
      <c r="AC207" s="105"/>
      <c r="AD207" s="105"/>
      <c r="AE207" s="105"/>
    </row>
    <row r="208" spans="1:31" x14ac:dyDescent="0.25">
      <c r="A208" s="3"/>
      <c r="B208" s="297"/>
      <c r="C208" s="298" t="s">
        <v>27</v>
      </c>
      <c r="D208" s="295"/>
      <c r="E208" s="295"/>
      <c r="F208" s="295"/>
      <c r="G208" s="295"/>
      <c r="H208" s="112">
        <f t="shared" si="119"/>
        <v>0</v>
      </c>
      <c r="I208" s="296"/>
      <c r="J208" s="609"/>
      <c r="K208" s="610"/>
      <c r="L208" s="610"/>
      <c r="M208" s="610"/>
      <c r="N208" s="610"/>
      <c r="O208" s="610"/>
      <c r="P208" s="3"/>
      <c r="Q208" s="3"/>
      <c r="R208" s="3"/>
      <c r="S208" s="3"/>
      <c r="T208" s="43"/>
      <c r="U208" s="43"/>
      <c r="V208" s="105"/>
      <c r="W208" s="105"/>
      <c r="X208" s="105"/>
      <c r="Y208" s="105"/>
      <c r="Z208" s="105"/>
      <c r="AA208" s="105"/>
      <c r="AB208" s="105"/>
      <c r="AC208" s="105"/>
      <c r="AD208" s="105"/>
      <c r="AE208" s="105"/>
    </row>
    <row r="209" spans="1:31" ht="9" customHeight="1" x14ac:dyDescent="0.25">
      <c r="A209" s="3"/>
      <c r="B209" s="45"/>
      <c r="C209" s="45"/>
      <c r="D209" s="45"/>
      <c r="E209" s="45"/>
      <c r="F209" s="45"/>
      <c r="G209" s="45"/>
      <c r="H209" s="45"/>
      <c r="I209" s="17"/>
      <c r="J209" s="3"/>
      <c r="K209" s="3"/>
      <c r="L209" s="3"/>
      <c r="M209" s="3"/>
      <c r="N209" s="3"/>
      <c r="O209" s="3"/>
      <c r="P209" s="3"/>
      <c r="Q209" s="3"/>
      <c r="R209" s="3"/>
      <c r="S209" s="3"/>
      <c r="T209" s="3"/>
      <c r="U209" s="3"/>
      <c r="V209" s="17"/>
      <c r="W209" s="17"/>
      <c r="X209" s="17"/>
      <c r="Y209" s="17"/>
      <c r="Z209" s="17"/>
      <c r="AA209" s="17"/>
      <c r="AB209" s="17"/>
      <c r="AC209" s="17"/>
      <c r="AD209" s="17"/>
      <c r="AE209" s="17"/>
    </row>
    <row r="210" spans="1:31" ht="17.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1:31" ht="16.5" customHeight="1" x14ac:dyDescent="0.25">
      <c r="A211" s="3"/>
      <c r="B211" s="604" t="s">
        <v>88</v>
      </c>
      <c r="C211" s="604"/>
      <c r="D211" s="604"/>
      <c r="E211" s="604"/>
      <c r="F211" s="604"/>
      <c r="G211" s="604"/>
      <c r="H211" s="604"/>
      <c r="I211" s="605"/>
      <c r="J211" s="606" t="s">
        <v>98</v>
      </c>
      <c r="K211" s="607"/>
      <c r="L211" s="607"/>
      <c r="M211" s="608"/>
      <c r="N211" s="606" t="s">
        <v>97</v>
      </c>
      <c r="O211" s="607"/>
      <c r="P211" s="607"/>
      <c r="Q211" s="608"/>
      <c r="R211" s="618" t="s">
        <v>94</v>
      </c>
      <c r="S211" s="607"/>
      <c r="T211" s="607"/>
      <c r="U211" s="3"/>
      <c r="V211" s="621" t="s">
        <v>138</v>
      </c>
      <c r="W211" s="621"/>
      <c r="X211" s="621"/>
      <c r="Y211" s="621"/>
      <c r="Z211" s="621"/>
      <c r="AA211" s="621"/>
      <c r="AB211" s="621"/>
      <c r="AC211" s="621"/>
      <c r="AD211" s="621"/>
      <c r="AE211" s="621"/>
    </row>
    <row r="212" spans="1:31" s="13" customFormat="1" ht="15" customHeight="1" x14ac:dyDescent="0.25">
      <c r="A212" s="11"/>
      <c r="B212" s="604"/>
      <c r="C212" s="604"/>
      <c r="D212" s="604"/>
      <c r="E212" s="604"/>
      <c r="F212" s="604"/>
      <c r="G212" s="604"/>
      <c r="H212" s="604"/>
      <c r="I212" s="605"/>
      <c r="J212" s="606"/>
      <c r="K212" s="607"/>
      <c r="L212" s="607"/>
      <c r="M212" s="608"/>
      <c r="N212" s="606"/>
      <c r="O212" s="607"/>
      <c r="P212" s="607"/>
      <c r="Q212" s="608"/>
      <c r="R212" s="618"/>
      <c r="S212" s="607"/>
      <c r="T212" s="607"/>
      <c r="U212" s="11"/>
      <c r="V212" s="621"/>
      <c r="W212" s="621"/>
      <c r="X212" s="621"/>
      <c r="Y212" s="621"/>
      <c r="Z212" s="621"/>
      <c r="AA212" s="621"/>
      <c r="AB212" s="621"/>
      <c r="AC212" s="621"/>
      <c r="AD212" s="621"/>
      <c r="AE212" s="621"/>
    </row>
    <row r="213" spans="1:31" s="13" customFormat="1" ht="31.5" customHeight="1" x14ac:dyDescent="0.25">
      <c r="A213" s="11"/>
      <c r="B213" s="614">
        <f>+B147-1</f>
        <v>-3</v>
      </c>
      <c r="C213" s="616" t="s">
        <v>73</v>
      </c>
      <c r="D213" s="111" t="str">
        <f>+D12</f>
        <v>Not Used</v>
      </c>
      <c r="E213" s="111" t="str">
        <f t="shared" ref="E213:G213" si="120">+E12</f>
        <v>Not Used</v>
      </c>
      <c r="F213" s="111" t="str">
        <f t="shared" si="120"/>
        <v>Not Used</v>
      </c>
      <c r="G213" s="111" t="str">
        <f t="shared" si="120"/>
        <v>Not Used</v>
      </c>
      <c r="H213" s="617" t="s">
        <v>83</v>
      </c>
      <c r="I213" s="605" t="s">
        <v>84</v>
      </c>
      <c r="J213" s="615" t="s">
        <v>90</v>
      </c>
      <c r="K213" s="604" t="s">
        <v>93</v>
      </c>
      <c r="L213" s="604" t="s">
        <v>99</v>
      </c>
      <c r="M213" s="613" t="s">
        <v>100</v>
      </c>
      <c r="N213" s="615" t="s">
        <v>91</v>
      </c>
      <c r="O213" s="604" t="s">
        <v>92</v>
      </c>
      <c r="P213" s="604" t="s">
        <v>101</v>
      </c>
      <c r="Q213" s="613" t="s">
        <v>102</v>
      </c>
      <c r="R213" s="619" t="s">
        <v>89</v>
      </c>
      <c r="S213" s="604" t="s">
        <v>95</v>
      </c>
      <c r="T213" s="604" t="s">
        <v>96</v>
      </c>
      <c r="U213" s="11"/>
      <c r="V213" s="620" t="s">
        <v>83</v>
      </c>
      <c r="W213" s="195" t="e">
        <f>IF(D213="not used", NA(), D213)</f>
        <v>#N/A</v>
      </c>
      <c r="X213" s="195" t="e">
        <f>IF(E213="not used", NA(), E213)</f>
        <v>#N/A</v>
      </c>
      <c r="Y213" s="195" t="e">
        <f>IF(F213="not used", NA(), F213)</f>
        <v>#N/A</v>
      </c>
      <c r="Z213" s="195" t="e">
        <f>IF(G213="not used", NA(), G213)</f>
        <v>#N/A</v>
      </c>
      <c r="AA213" s="195" t="e">
        <f>+W213</f>
        <v>#N/A</v>
      </c>
      <c r="AB213" s="195" t="e">
        <f t="shared" ref="AB213:AD213" si="121">+X213</f>
        <v>#N/A</v>
      </c>
      <c r="AC213" s="195" t="e">
        <f t="shared" si="121"/>
        <v>#N/A</v>
      </c>
      <c r="AD213" s="195" t="e">
        <f t="shared" si="121"/>
        <v>#N/A</v>
      </c>
      <c r="AE213" s="620" t="s">
        <v>84</v>
      </c>
    </row>
    <row r="214" spans="1:31" s="13" customFormat="1" ht="12.75" customHeight="1" x14ac:dyDescent="0.25">
      <c r="A214" s="11"/>
      <c r="B214" s="614"/>
      <c r="C214" s="616"/>
      <c r="D214" s="85" t="s">
        <v>74</v>
      </c>
      <c r="E214" s="85" t="s">
        <v>75</v>
      </c>
      <c r="F214" s="85" t="s">
        <v>76</v>
      </c>
      <c r="G214" s="85" t="s">
        <v>77</v>
      </c>
      <c r="H214" s="617"/>
      <c r="I214" s="605"/>
      <c r="J214" s="615"/>
      <c r="K214" s="604"/>
      <c r="L214" s="604"/>
      <c r="M214" s="613"/>
      <c r="N214" s="615"/>
      <c r="O214" s="604"/>
      <c r="P214" s="604"/>
      <c r="Q214" s="613"/>
      <c r="R214" s="619"/>
      <c r="S214" s="604"/>
      <c r="T214" s="604"/>
      <c r="U214" s="11"/>
      <c r="V214" s="620"/>
      <c r="W214" s="151" t="s">
        <v>74</v>
      </c>
      <c r="X214" s="151" t="s">
        <v>75</v>
      </c>
      <c r="Y214" s="151" t="s">
        <v>76</v>
      </c>
      <c r="Z214" s="151" t="s">
        <v>77</v>
      </c>
      <c r="AA214" s="151" t="s">
        <v>122</v>
      </c>
      <c r="AB214" s="151" t="s">
        <v>122</v>
      </c>
      <c r="AC214" s="151" t="s">
        <v>122</v>
      </c>
      <c r="AD214" s="151" t="s">
        <v>122</v>
      </c>
      <c r="AE214" s="620"/>
    </row>
    <row r="215" spans="1:31" x14ac:dyDescent="0.25">
      <c r="A215" s="3"/>
      <c r="B215" s="147" t="e">
        <f>DATE(B213, 1, MOD(7-DATE(B213, 1, 1)+ 1,7)+1)</f>
        <v>#NUM!</v>
      </c>
      <c r="C215" s="94">
        <v>1</v>
      </c>
      <c r="D215" s="292"/>
      <c r="E215" s="292"/>
      <c r="F215" s="292"/>
      <c r="G215" s="292"/>
      <c r="H215" s="112" t="str">
        <f>IF(SUM(D215:G215)=0,"",SUM(D215:G215))</f>
        <v/>
      </c>
      <c r="I215" s="293"/>
      <c r="J215" s="124" t="e">
        <f>IF(H215="", NA(),SUM(H$215:H215))</f>
        <v>#N/A</v>
      </c>
      <c r="K215" s="116" t="e">
        <f>IF(H215="",NA(), AVERAGE(H$215:H215))</f>
        <v>#N/A</v>
      </c>
      <c r="L215" s="119" t="str">
        <f t="shared" ref="L215:L246" si="122">IF(H215="","",IF(J281=0,NA(), K215-K281))</f>
        <v/>
      </c>
      <c r="M215" s="125" t="str">
        <f>IF(L215="","",L215/K281)</f>
        <v/>
      </c>
      <c r="N215" s="126" t="e">
        <f>IF(H215="",NA(),SUM(I$215:I215))</f>
        <v>#N/A</v>
      </c>
      <c r="O215" s="118" t="e">
        <f>IF(H215="",NA(),AVERAGE(I$215:I215))</f>
        <v>#N/A</v>
      </c>
      <c r="P215" s="128" t="str">
        <f t="shared" ref="P215:P246" si="123">IF(H215="","",IF(N281=0,NA(), O215-O281))</f>
        <v/>
      </c>
      <c r="Q215" s="125" t="str">
        <f>IF(P215="","",+P215/O281)</f>
        <v/>
      </c>
      <c r="R215" s="122" t="e">
        <f>IF(H215="",NA(),IF(J281=0,NA(),AVERAGE(H282:H$332,H$215:H215)))</f>
        <v>#N/A</v>
      </c>
      <c r="S215" s="118" t="e">
        <f>IF(H215="",NA(),IF(N281=0,NA(),AVERAGE(I282:I$332,I$215:I215)))</f>
        <v>#N/A</v>
      </c>
      <c r="T215" s="128" t="e">
        <f t="shared" ref="T215" si="124">IF(R215="","",+S215/R215)</f>
        <v>#N/A</v>
      </c>
      <c r="U215" s="3"/>
      <c r="V215" s="150" t="e">
        <f t="shared" ref="V215:V246" si="125">IF(H215="",NA(),+H215)</f>
        <v>#N/A</v>
      </c>
      <c r="W215" s="150" t="e">
        <f t="shared" ref="W215:W246" si="126">IF(D215="",NA(),+D215)</f>
        <v>#N/A</v>
      </c>
      <c r="X215" s="150" t="e">
        <f t="shared" ref="X215:X246" si="127">IF(E215="",NA(),+E215)</f>
        <v>#N/A</v>
      </c>
      <c r="Y215" s="150" t="e">
        <f t="shared" ref="Y215:Y246" si="128">IF(F215="",NA(),+F215)</f>
        <v>#N/A</v>
      </c>
      <c r="Z215" s="150" t="e">
        <f t="shared" ref="Z215:Z246" si="129">IF(G215="",NA(),+G215)</f>
        <v>#N/A</v>
      </c>
      <c r="AA215" s="181" t="e">
        <f>IF(D215="",NA(),AVERAGE(D282:D$332,D$215:D215))</f>
        <v>#N/A</v>
      </c>
      <c r="AB215" s="181" t="e">
        <f>IF(E215="",NA(),AVERAGE(E282:E$332,E$215:E215))</f>
        <v>#N/A</v>
      </c>
      <c r="AC215" s="181" t="e">
        <f>IF(F215="",NA(),AVERAGE(F282:F$332,F$215:F215))</f>
        <v>#N/A</v>
      </c>
      <c r="AD215" s="181" t="e">
        <f>IF(G215="",NA(),AVERAGE(G282:G$332,G$215:G215))</f>
        <v>#N/A</v>
      </c>
      <c r="AE215" s="285" t="e">
        <f t="shared" ref="AE215:AE246" si="130">IF(I215="",NA(),I215)</f>
        <v>#N/A</v>
      </c>
    </row>
    <row r="216" spans="1:31" x14ac:dyDescent="0.25">
      <c r="A216" s="3"/>
      <c r="B216" s="147" t="e">
        <f>B215+7</f>
        <v>#NUM!</v>
      </c>
      <c r="C216" s="94">
        <v>2</v>
      </c>
      <c r="D216" s="292"/>
      <c r="E216" s="292"/>
      <c r="F216" s="292"/>
      <c r="G216" s="292"/>
      <c r="H216" s="112" t="str">
        <f t="shared" ref="H216:H267" si="131">IF(SUM(D216:G216)=0,"",SUM(D216:G216))</f>
        <v/>
      </c>
      <c r="I216" s="294"/>
      <c r="J216" s="124" t="e">
        <f>IF(H216="", NA(),SUM(H$215:H216))</f>
        <v>#N/A</v>
      </c>
      <c r="K216" s="116" t="e">
        <f>IF(H216="",NA(), AVERAGE(H$215:H216))</f>
        <v>#N/A</v>
      </c>
      <c r="L216" s="119" t="str">
        <f t="shared" si="122"/>
        <v/>
      </c>
      <c r="M216" s="125" t="str">
        <f t="shared" ref="M216:M267" si="132">IF(L216="","",L216/K282)</f>
        <v/>
      </c>
      <c r="N216" s="126" t="e">
        <f>IF(H216="",NA(),SUM(I$215:I216))</f>
        <v>#N/A</v>
      </c>
      <c r="O216" s="118" t="e">
        <f>IF(H216="",NA(),AVERAGE(I$215:I216))</f>
        <v>#N/A</v>
      </c>
      <c r="P216" s="128" t="str">
        <f t="shared" si="123"/>
        <v/>
      </c>
      <c r="Q216" s="125" t="str">
        <f t="shared" ref="Q216:Q267" si="133">IF(P216="","",+P216/O282)</f>
        <v/>
      </c>
      <c r="R216" s="122" t="e">
        <f>IF(H216="",NA(),IF(J282=0,NA(),AVERAGE(H283:H$332,H$215:H216)))</f>
        <v>#N/A</v>
      </c>
      <c r="S216" s="118" t="e">
        <f>IF(H216="",NA(),IF(N282=0,NA(),AVERAGE(I283:I$332,I$215:I216)))</f>
        <v>#N/A</v>
      </c>
      <c r="T216" s="128" t="e">
        <f t="shared" ref="T216:T266" si="134">IF(R216="","",+S216/R216)</f>
        <v>#N/A</v>
      </c>
      <c r="U216" s="3"/>
      <c r="V216" s="150" t="e">
        <f t="shared" si="125"/>
        <v>#N/A</v>
      </c>
      <c r="W216" s="150" t="e">
        <f t="shared" si="126"/>
        <v>#N/A</v>
      </c>
      <c r="X216" s="150" t="e">
        <f t="shared" si="127"/>
        <v>#N/A</v>
      </c>
      <c r="Y216" s="150" t="e">
        <f t="shared" si="128"/>
        <v>#N/A</v>
      </c>
      <c r="Z216" s="150" t="e">
        <f t="shared" si="129"/>
        <v>#N/A</v>
      </c>
      <c r="AA216" s="181" t="e">
        <f>IF(D216="",NA(),AVERAGE(D283:D$332,D$215:D216))</f>
        <v>#N/A</v>
      </c>
      <c r="AB216" s="181" t="e">
        <f>IF(E216="",NA(),AVERAGE(E283:E$332,E$215:E216))</f>
        <v>#N/A</v>
      </c>
      <c r="AC216" s="181" t="e">
        <f>IF(F216="",NA(),AVERAGE(F283:F$332,F$215:F216))</f>
        <v>#N/A</v>
      </c>
      <c r="AD216" s="181" t="e">
        <f>IF(G216="",NA(),AVERAGE(G283:G$332,G$215:G216))</f>
        <v>#N/A</v>
      </c>
      <c r="AE216" s="285" t="e">
        <f t="shared" si="130"/>
        <v>#N/A</v>
      </c>
    </row>
    <row r="217" spans="1:31" x14ac:dyDescent="0.25">
      <c r="A217" s="3"/>
      <c r="B217" s="147" t="e">
        <f t="shared" ref="B217:B266" si="135">B216+7</f>
        <v>#NUM!</v>
      </c>
      <c r="C217" s="94">
        <v>3</v>
      </c>
      <c r="D217" s="292"/>
      <c r="E217" s="292"/>
      <c r="F217" s="292"/>
      <c r="G217" s="292"/>
      <c r="H217" s="112" t="str">
        <f t="shared" si="131"/>
        <v/>
      </c>
      <c r="I217" s="294"/>
      <c r="J217" s="124" t="e">
        <f>IF(H217="", NA(),SUM(H$215:H217))</f>
        <v>#N/A</v>
      </c>
      <c r="K217" s="116" t="e">
        <f>IF(H217="",NA(), AVERAGE(H$215:H217))</f>
        <v>#N/A</v>
      </c>
      <c r="L217" s="119" t="str">
        <f t="shared" si="122"/>
        <v/>
      </c>
      <c r="M217" s="125" t="str">
        <f t="shared" si="132"/>
        <v/>
      </c>
      <c r="N217" s="126" t="e">
        <f>IF(H217="",NA(),SUM(I$215:I217))</f>
        <v>#N/A</v>
      </c>
      <c r="O217" s="118" t="e">
        <f>IF(H217="",NA(),AVERAGE(I$215:I217))</f>
        <v>#N/A</v>
      </c>
      <c r="P217" s="128" t="str">
        <f t="shared" si="123"/>
        <v/>
      </c>
      <c r="Q217" s="125" t="str">
        <f t="shared" si="133"/>
        <v/>
      </c>
      <c r="R217" s="122" t="e">
        <f>IF(H217="",NA(),IF(J283=0,NA(),AVERAGE(H284:H$332,H$215:H217)))</f>
        <v>#N/A</v>
      </c>
      <c r="S217" s="118" t="e">
        <f>IF(H217="",NA(),IF(N283=0,NA(),AVERAGE(I284:I$332,I$215:I217)))</f>
        <v>#N/A</v>
      </c>
      <c r="T217" s="128" t="e">
        <f t="shared" si="134"/>
        <v>#N/A</v>
      </c>
      <c r="U217" s="3"/>
      <c r="V217" s="150" t="e">
        <f t="shared" si="125"/>
        <v>#N/A</v>
      </c>
      <c r="W217" s="150" t="e">
        <f t="shared" si="126"/>
        <v>#N/A</v>
      </c>
      <c r="X217" s="150" t="e">
        <f t="shared" si="127"/>
        <v>#N/A</v>
      </c>
      <c r="Y217" s="150" t="e">
        <f t="shared" si="128"/>
        <v>#N/A</v>
      </c>
      <c r="Z217" s="150" t="e">
        <f t="shared" si="129"/>
        <v>#N/A</v>
      </c>
      <c r="AA217" s="181" t="e">
        <f>IF(D217="",NA(),AVERAGE(D284:D$332,D$215:D217))</f>
        <v>#N/A</v>
      </c>
      <c r="AB217" s="181" t="e">
        <f>IF(E217="",NA(),AVERAGE(E284:E$332,E$215:E217))</f>
        <v>#N/A</v>
      </c>
      <c r="AC217" s="181" t="e">
        <f>IF(F217="",NA(),AVERAGE(F284:F$332,F$215:F217))</f>
        <v>#N/A</v>
      </c>
      <c r="AD217" s="181" t="e">
        <f>IF(G217="",NA(),AVERAGE(G284:G$332,G$215:G217))</f>
        <v>#N/A</v>
      </c>
      <c r="AE217" s="285" t="e">
        <f t="shared" si="130"/>
        <v>#N/A</v>
      </c>
    </row>
    <row r="218" spans="1:31" x14ac:dyDescent="0.25">
      <c r="A218" s="3"/>
      <c r="B218" s="147" t="e">
        <f t="shared" si="135"/>
        <v>#NUM!</v>
      </c>
      <c r="C218" s="94">
        <v>4</v>
      </c>
      <c r="D218" s="292"/>
      <c r="E218" s="292"/>
      <c r="F218" s="292"/>
      <c r="G218" s="292"/>
      <c r="H218" s="112" t="str">
        <f t="shared" si="131"/>
        <v/>
      </c>
      <c r="I218" s="294"/>
      <c r="J218" s="124" t="e">
        <f>IF(H218="", NA(),SUM(H$215:H218))</f>
        <v>#N/A</v>
      </c>
      <c r="K218" s="116" t="e">
        <f>IF(H218="",NA(), AVERAGE(H$215:H218))</f>
        <v>#N/A</v>
      </c>
      <c r="L218" s="119" t="str">
        <f t="shared" si="122"/>
        <v/>
      </c>
      <c r="M218" s="125" t="str">
        <f t="shared" si="132"/>
        <v/>
      </c>
      <c r="N218" s="126" t="e">
        <f>IF(H218="",NA(),SUM(I$215:I218))</f>
        <v>#N/A</v>
      </c>
      <c r="O218" s="118" t="e">
        <f>IF(H218="",NA(),AVERAGE(I$215:I218))</f>
        <v>#N/A</v>
      </c>
      <c r="P218" s="128" t="str">
        <f t="shared" si="123"/>
        <v/>
      </c>
      <c r="Q218" s="125" t="str">
        <f t="shared" si="133"/>
        <v/>
      </c>
      <c r="R218" s="122" t="e">
        <f>IF(H218="",NA(),IF(J284=0,NA(),AVERAGE(H285:H$332,H$215:H218)))</f>
        <v>#N/A</v>
      </c>
      <c r="S218" s="118" t="e">
        <f>IF(H218="",NA(),IF(N284=0,NA(),AVERAGE(I285:I$332,I$215:I218)))</f>
        <v>#N/A</v>
      </c>
      <c r="T218" s="128" t="e">
        <f t="shared" si="134"/>
        <v>#N/A</v>
      </c>
      <c r="U218" s="3"/>
      <c r="V218" s="150" t="e">
        <f t="shared" si="125"/>
        <v>#N/A</v>
      </c>
      <c r="W218" s="150" t="e">
        <f t="shared" si="126"/>
        <v>#N/A</v>
      </c>
      <c r="X218" s="150" t="e">
        <f t="shared" si="127"/>
        <v>#N/A</v>
      </c>
      <c r="Y218" s="150" t="e">
        <f t="shared" si="128"/>
        <v>#N/A</v>
      </c>
      <c r="Z218" s="150" t="e">
        <f t="shared" si="129"/>
        <v>#N/A</v>
      </c>
      <c r="AA218" s="181" t="e">
        <f>IF(D218="",NA(),AVERAGE(D285:D$332,D$215:D218))</f>
        <v>#N/A</v>
      </c>
      <c r="AB218" s="181" t="e">
        <f>IF(E218="",NA(),AVERAGE(E285:E$332,E$215:E218))</f>
        <v>#N/A</v>
      </c>
      <c r="AC218" s="181" t="e">
        <f>IF(F218="",NA(),AVERAGE(F285:F$332,F$215:F218))</f>
        <v>#N/A</v>
      </c>
      <c r="AD218" s="181" t="e">
        <f>IF(G218="",NA(),AVERAGE(G285:G$332,G$215:G218))</f>
        <v>#N/A</v>
      </c>
      <c r="AE218" s="285" t="e">
        <f t="shared" si="130"/>
        <v>#N/A</v>
      </c>
    </row>
    <row r="219" spans="1:31" x14ac:dyDescent="0.25">
      <c r="A219" s="3"/>
      <c r="B219" s="147" t="e">
        <f t="shared" si="135"/>
        <v>#NUM!</v>
      </c>
      <c r="C219" s="94">
        <v>5</v>
      </c>
      <c r="D219" s="292"/>
      <c r="E219" s="292"/>
      <c r="F219" s="292"/>
      <c r="G219" s="292"/>
      <c r="H219" s="112" t="str">
        <f t="shared" si="131"/>
        <v/>
      </c>
      <c r="I219" s="294"/>
      <c r="J219" s="124" t="e">
        <f>IF(H219="", NA(),SUM(H$215:H219))</f>
        <v>#N/A</v>
      </c>
      <c r="K219" s="116" t="e">
        <f>IF(H219="",NA(), AVERAGE(H$215:H219))</f>
        <v>#N/A</v>
      </c>
      <c r="L219" s="119" t="str">
        <f t="shared" si="122"/>
        <v/>
      </c>
      <c r="M219" s="125" t="str">
        <f t="shared" si="132"/>
        <v/>
      </c>
      <c r="N219" s="126" t="e">
        <f>IF(H219="",NA(),SUM(I$215:I219))</f>
        <v>#N/A</v>
      </c>
      <c r="O219" s="118" t="e">
        <f>IF(H219="",NA(),AVERAGE(I$215:I219))</f>
        <v>#N/A</v>
      </c>
      <c r="P219" s="128" t="str">
        <f t="shared" si="123"/>
        <v/>
      </c>
      <c r="Q219" s="125" t="str">
        <f t="shared" si="133"/>
        <v/>
      </c>
      <c r="R219" s="122" t="e">
        <f>IF(H219="",NA(),IF(J285=0,NA(),AVERAGE(H286:H$332,H$215:H219)))</f>
        <v>#N/A</v>
      </c>
      <c r="S219" s="118" t="e">
        <f>IF(H219="",NA(),IF(N285=0,NA(),AVERAGE(I286:I$332,I$215:I219)))</f>
        <v>#N/A</v>
      </c>
      <c r="T219" s="128" t="e">
        <f t="shared" si="134"/>
        <v>#N/A</v>
      </c>
      <c r="U219" s="3"/>
      <c r="V219" s="150" t="e">
        <f t="shared" si="125"/>
        <v>#N/A</v>
      </c>
      <c r="W219" s="150" t="e">
        <f t="shared" si="126"/>
        <v>#N/A</v>
      </c>
      <c r="X219" s="150" t="e">
        <f t="shared" si="127"/>
        <v>#N/A</v>
      </c>
      <c r="Y219" s="150" t="e">
        <f t="shared" si="128"/>
        <v>#N/A</v>
      </c>
      <c r="Z219" s="150" t="e">
        <f t="shared" si="129"/>
        <v>#N/A</v>
      </c>
      <c r="AA219" s="181" t="e">
        <f>IF(D219="",NA(),AVERAGE(D286:D$332,D$215:D219))</f>
        <v>#N/A</v>
      </c>
      <c r="AB219" s="181" t="e">
        <f>IF(E219="",NA(),AVERAGE(E286:E$332,E$215:E219))</f>
        <v>#N/A</v>
      </c>
      <c r="AC219" s="181" t="e">
        <f>IF(F219="",NA(),AVERAGE(F286:F$332,F$215:F219))</f>
        <v>#N/A</v>
      </c>
      <c r="AD219" s="181" t="e">
        <f>IF(G219="",NA(),AVERAGE(G286:G$332,G$215:G219))</f>
        <v>#N/A</v>
      </c>
      <c r="AE219" s="285" t="e">
        <f t="shared" si="130"/>
        <v>#N/A</v>
      </c>
    </row>
    <row r="220" spans="1:31" x14ac:dyDescent="0.25">
      <c r="A220" s="3"/>
      <c r="B220" s="147" t="e">
        <f t="shared" si="135"/>
        <v>#NUM!</v>
      </c>
      <c r="C220" s="94">
        <v>6</v>
      </c>
      <c r="D220" s="292"/>
      <c r="E220" s="292"/>
      <c r="F220" s="292"/>
      <c r="G220" s="292"/>
      <c r="H220" s="112" t="str">
        <f t="shared" si="131"/>
        <v/>
      </c>
      <c r="I220" s="294"/>
      <c r="J220" s="124" t="e">
        <f>IF(H220="", NA(),SUM(H$215:H220))</f>
        <v>#N/A</v>
      </c>
      <c r="K220" s="116" t="e">
        <f>IF(H220="",NA(), AVERAGE(H$215:H220))</f>
        <v>#N/A</v>
      </c>
      <c r="L220" s="119" t="str">
        <f t="shared" si="122"/>
        <v/>
      </c>
      <c r="M220" s="125" t="str">
        <f t="shared" si="132"/>
        <v/>
      </c>
      <c r="N220" s="126" t="e">
        <f>IF(H220="",NA(),SUM(I$215:I220))</f>
        <v>#N/A</v>
      </c>
      <c r="O220" s="118" t="e">
        <f>IF(H220="",NA(),AVERAGE(I$215:I220))</f>
        <v>#N/A</v>
      </c>
      <c r="P220" s="128" t="str">
        <f t="shared" si="123"/>
        <v/>
      </c>
      <c r="Q220" s="125" t="str">
        <f t="shared" si="133"/>
        <v/>
      </c>
      <c r="R220" s="122" t="e">
        <f>IF(H220="",NA(),IF(J286=0,NA(),AVERAGE(H287:H$332,H$215:H220)))</f>
        <v>#N/A</v>
      </c>
      <c r="S220" s="118" t="e">
        <f>IF(H220="",NA(),IF(N286=0,NA(),AVERAGE(I287:I$332,I$215:I220)))</f>
        <v>#N/A</v>
      </c>
      <c r="T220" s="128" t="e">
        <f t="shared" si="134"/>
        <v>#N/A</v>
      </c>
      <c r="U220" s="3"/>
      <c r="V220" s="150" t="e">
        <f t="shared" si="125"/>
        <v>#N/A</v>
      </c>
      <c r="W220" s="150" t="e">
        <f t="shared" si="126"/>
        <v>#N/A</v>
      </c>
      <c r="X220" s="150" t="e">
        <f t="shared" si="127"/>
        <v>#N/A</v>
      </c>
      <c r="Y220" s="150" t="e">
        <f t="shared" si="128"/>
        <v>#N/A</v>
      </c>
      <c r="Z220" s="150" t="e">
        <f t="shared" si="129"/>
        <v>#N/A</v>
      </c>
      <c r="AA220" s="181" t="e">
        <f>IF(D220="",NA(),AVERAGE(D287:D$332,D$215:D220))</f>
        <v>#N/A</v>
      </c>
      <c r="AB220" s="181" t="e">
        <f>IF(E220="",NA(),AVERAGE(E287:E$332,E$215:E220))</f>
        <v>#N/A</v>
      </c>
      <c r="AC220" s="181" t="e">
        <f>IF(F220="",NA(),AVERAGE(F287:F$332,F$215:F220))</f>
        <v>#N/A</v>
      </c>
      <c r="AD220" s="181" t="e">
        <f>IF(G220="",NA(),AVERAGE(G287:G$332,G$215:G220))</f>
        <v>#N/A</v>
      </c>
      <c r="AE220" s="285" t="e">
        <f t="shared" si="130"/>
        <v>#N/A</v>
      </c>
    </row>
    <row r="221" spans="1:31" ht="15" customHeight="1" x14ac:dyDescent="0.25">
      <c r="A221" s="3"/>
      <c r="B221" s="147" t="e">
        <f t="shared" si="135"/>
        <v>#NUM!</v>
      </c>
      <c r="C221" s="94">
        <v>7</v>
      </c>
      <c r="D221" s="292"/>
      <c r="E221" s="292"/>
      <c r="F221" s="292"/>
      <c r="G221" s="292"/>
      <c r="H221" s="112" t="str">
        <f t="shared" si="131"/>
        <v/>
      </c>
      <c r="I221" s="294"/>
      <c r="J221" s="124" t="e">
        <f>IF(H221="", NA(),SUM(H$215:H221))</f>
        <v>#N/A</v>
      </c>
      <c r="K221" s="116" t="e">
        <f>IF(H221="",NA(), AVERAGE(H$215:H221))</f>
        <v>#N/A</v>
      </c>
      <c r="L221" s="119" t="str">
        <f t="shared" si="122"/>
        <v/>
      </c>
      <c r="M221" s="125" t="str">
        <f t="shared" si="132"/>
        <v/>
      </c>
      <c r="N221" s="126" t="e">
        <f>IF(H221="",NA(),SUM(I$215:I221))</f>
        <v>#N/A</v>
      </c>
      <c r="O221" s="118" t="e">
        <f>IF(H221="",NA(),AVERAGE(I$215:I221))</f>
        <v>#N/A</v>
      </c>
      <c r="P221" s="128" t="str">
        <f t="shared" si="123"/>
        <v/>
      </c>
      <c r="Q221" s="125" t="str">
        <f t="shared" si="133"/>
        <v/>
      </c>
      <c r="R221" s="122" t="e">
        <f>IF(H221="",NA(),IF(J287=0,NA(),AVERAGE(H288:H$332,H$215:H221)))</f>
        <v>#N/A</v>
      </c>
      <c r="S221" s="118" t="e">
        <f>IF(H221="",NA(),IF(N287=0,NA(),AVERAGE(I288:I$332,I$215:I221)))</f>
        <v>#N/A</v>
      </c>
      <c r="T221" s="128" t="e">
        <f t="shared" si="134"/>
        <v>#N/A</v>
      </c>
      <c r="U221" s="3"/>
      <c r="V221" s="150" t="e">
        <f t="shared" si="125"/>
        <v>#N/A</v>
      </c>
      <c r="W221" s="150" t="e">
        <f t="shared" si="126"/>
        <v>#N/A</v>
      </c>
      <c r="X221" s="150" t="e">
        <f t="shared" si="127"/>
        <v>#N/A</v>
      </c>
      <c r="Y221" s="150" t="e">
        <f t="shared" si="128"/>
        <v>#N/A</v>
      </c>
      <c r="Z221" s="150" t="e">
        <f t="shared" si="129"/>
        <v>#N/A</v>
      </c>
      <c r="AA221" s="181" t="e">
        <f>IF(D221="",NA(),AVERAGE(D288:D$332,D$215:D221))</f>
        <v>#N/A</v>
      </c>
      <c r="AB221" s="181" t="e">
        <f>IF(E221="",NA(),AVERAGE(E288:E$332,E$215:E221))</f>
        <v>#N/A</v>
      </c>
      <c r="AC221" s="181" t="e">
        <f>IF(F221="",NA(),AVERAGE(F288:F$332,F$215:F221))</f>
        <v>#N/A</v>
      </c>
      <c r="AD221" s="181" t="e">
        <f>IF(G221="",NA(),AVERAGE(G288:G$332,G$215:G221))</f>
        <v>#N/A</v>
      </c>
      <c r="AE221" s="285" t="e">
        <f t="shared" si="130"/>
        <v>#N/A</v>
      </c>
    </row>
    <row r="222" spans="1:31" ht="15" customHeight="1" x14ac:dyDescent="0.25">
      <c r="A222" s="3"/>
      <c r="B222" s="147" t="e">
        <f t="shared" si="135"/>
        <v>#NUM!</v>
      </c>
      <c r="C222" s="94">
        <v>8</v>
      </c>
      <c r="D222" s="292"/>
      <c r="E222" s="292"/>
      <c r="F222" s="292"/>
      <c r="G222" s="292"/>
      <c r="H222" s="112" t="str">
        <f t="shared" si="131"/>
        <v/>
      </c>
      <c r="I222" s="294"/>
      <c r="J222" s="124" t="e">
        <f>IF(H222="", NA(),SUM(H$215:H222))</f>
        <v>#N/A</v>
      </c>
      <c r="K222" s="116" t="e">
        <f>IF(H222="",NA(), AVERAGE(H$215:H222))</f>
        <v>#N/A</v>
      </c>
      <c r="L222" s="119" t="str">
        <f t="shared" si="122"/>
        <v/>
      </c>
      <c r="M222" s="125" t="str">
        <f t="shared" si="132"/>
        <v/>
      </c>
      <c r="N222" s="126" t="e">
        <f>IF(H222="",NA(),SUM(I$215:I222))</f>
        <v>#N/A</v>
      </c>
      <c r="O222" s="118" t="e">
        <f>IF(H222="",NA(),AVERAGE(I$215:I222))</f>
        <v>#N/A</v>
      </c>
      <c r="P222" s="128" t="str">
        <f t="shared" si="123"/>
        <v/>
      </c>
      <c r="Q222" s="125" t="str">
        <f t="shared" si="133"/>
        <v/>
      </c>
      <c r="R222" s="122" t="e">
        <f>IF(H222="",NA(),IF(J288=0,NA(),AVERAGE(H289:H$332,H$215:H222)))</f>
        <v>#N/A</v>
      </c>
      <c r="S222" s="118" t="e">
        <f>IF(H222="",NA(),IF(N288=0,NA(),AVERAGE(I289:I$332,I$215:I222)))</f>
        <v>#N/A</v>
      </c>
      <c r="T222" s="128" t="e">
        <f t="shared" si="134"/>
        <v>#N/A</v>
      </c>
      <c r="U222" s="3"/>
      <c r="V222" s="150" t="e">
        <f t="shared" si="125"/>
        <v>#N/A</v>
      </c>
      <c r="W222" s="150" t="e">
        <f t="shared" si="126"/>
        <v>#N/A</v>
      </c>
      <c r="X222" s="150" t="e">
        <f t="shared" si="127"/>
        <v>#N/A</v>
      </c>
      <c r="Y222" s="150" t="e">
        <f t="shared" si="128"/>
        <v>#N/A</v>
      </c>
      <c r="Z222" s="150" t="e">
        <f t="shared" si="129"/>
        <v>#N/A</v>
      </c>
      <c r="AA222" s="181" t="e">
        <f>IF(D222="",NA(),AVERAGE(D289:D$332,D$215:D222))</f>
        <v>#N/A</v>
      </c>
      <c r="AB222" s="181" t="e">
        <f>IF(E222="",NA(),AVERAGE(E289:E$332,E$215:E222))</f>
        <v>#N/A</v>
      </c>
      <c r="AC222" s="181" t="e">
        <f>IF(F222="",NA(),AVERAGE(F289:F$332,F$215:F222))</f>
        <v>#N/A</v>
      </c>
      <c r="AD222" s="181" t="e">
        <f>IF(G222="",NA(),AVERAGE(G289:G$332,G$215:G222))</f>
        <v>#N/A</v>
      </c>
      <c r="AE222" s="285" t="e">
        <f t="shared" si="130"/>
        <v>#N/A</v>
      </c>
    </row>
    <row r="223" spans="1:31" ht="15" customHeight="1" x14ac:dyDescent="0.25">
      <c r="A223" s="3"/>
      <c r="B223" s="147" t="e">
        <f t="shared" si="135"/>
        <v>#NUM!</v>
      </c>
      <c r="C223" s="94">
        <v>9</v>
      </c>
      <c r="D223" s="292"/>
      <c r="E223" s="292"/>
      <c r="F223" s="292"/>
      <c r="G223" s="292"/>
      <c r="H223" s="112" t="str">
        <f t="shared" si="131"/>
        <v/>
      </c>
      <c r="I223" s="294"/>
      <c r="J223" s="124" t="e">
        <f>IF(H223="", NA(),SUM(H$215:H223))</f>
        <v>#N/A</v>
      </c>
      <c r="K223" s="116" t="e">
        <f>IF(H223="",NA(), AVERAGE(H$215:H223))</f>
        <v>#N/A</v>
      </c>
      <c r="L223" s="119" t="str">
        <f t="shared" si="122"/>
        <v/>
      </c>
      <c r="M223" s="125" t="str">
        <f t="shared" si="132"/>
        <v/>
      </c>
      <c r="N223" s="126" t="e">
        <f>IF(H223="",NA(),SUM(I$215:I223))</f>
        <v>#N/A</v>
      </c>
      <c r="O223" s="118" t="e">
        <f>IF(H223="",NA(),AVERAGE(I$215:I223))</f>
        <v>#N/A</v>
      </c>
      <c r="P223" s="128" t="str">
        <f t="shared" si="123"/>
        <v/>
      </c>
      <c r="Q223" s="125" t="str">
        <f t="shared" si="133"/>
        <v/>
      </c>
      <c r="R223" s="122" t="e">
        <f>IF(H223="",NA(),IF(J289=0,NA(),AVERAGE(H290:H$332,H$215:H223)))</f>
        <v>#N/A</v>
      </c>
      <c r="S223" s="118" t="e">
        <f>IF(H223="",NA(),IF(N289=0,NA(),AVERAGE(I290:I$332,I$215:I223)))</f>
        <v>#N/A</v>
      </c>
      <c r="T223" s="128" t="e">
        <f t="shared" si="134"/>
        <v>#N/A</v>
      </c>
      <c r="U223" s="3"/>
      <c r="V223" s="150" t="e">
        <f t="shared" si="125"/>
        <v>#N/A</v>
      </c>
      <c r="W223" s="150" t="e">
        <f t="shared" si="126"/>
        <v>#N/A</v>
      </c>
      <c r="X223" s="150" t="e">
        <f t="shared" si="127"/>
        <v>#N/A</v>
      </c>
      <c r="Y223" s="150" t="e">
        <f t="shared" si="128"/>
        <v>#N/A</v>
      </c>
      <c r="Z223" s="150" t="e">
        <f t="shared" si="129"/>
        <v>#N/A</v>
      </c>
      <c r="AA223" s="181" t="e">
        <f>IF(D223="",NA(),AVERAGE(D290:D$332,D$215:D223))</f>
        <v>#N/A</v>
      </c>
      <c r="AB223" s="181" t="e">
        <f>IF(E223="",NA(),AVERAGE(E290:E$332,E$215:E223))</f>
        <v>#N/A</v>
      </c>
      <c r="AC223" s="181" t="e">
        <f>IF(F223="",NA(),AVERAGE(F290:F$332,F$215:F223))</f>
        <v>#N/A</v>
      </c>
      <c r="AD223" s="181" t="e">
        <f>IF(G223="",NA(),AVERAGE(G290:G$332,G$215:G223))</f>
        <v>#N/A</v>
      </c>
      <c r="AE223" s="285" t="e">
        <f t="shared" si="130"/>
        <v>#N/A</v>
      </c>
    </row>
    <row r="224" spans="1:31" ht="15" customHeight="1" x14ac:dyDescent="0.25">
      <c r="A224" s="3"/>
      <c r="B224" s="147" t="e">
        <f t="shared" si="135"/>
        <v>#NUM!</v>
      </c>
      <c r="C224" s="94">
        <v>10</v>
      </c>
      <c r="D224" s="292"/>
      <c r="E224" s="292"/>
      <c r="F224" s="292"/>
      <c r="G224" s="292"/>
      <c r="H224" s="112" t="str">
        <f t="shared" si="131"/>
        <v/>
      </c>
      <c r="I224" s="294"/>
      <c r="J224" s="124" t="e">
        <f>IF(H224="", NA(),SUM(H$215:H224))</f>
        <v>#N/A</v>
      </c>
      <c r="K224" s="116" t="e">
        <f>IF(H224="",NA(), AVERAGE(H$215:H224))</f>
        <v>#N/A</v>
      </c>
      <c r="L224" s="119" t="str">
        <f t="shared" si="122"/>
        <v/>
      </c>
      <c r="M224" s="125" t="str">
        <f t="shared" si="132"/>
        <v/>
      </c>
      <c r="N224" s="126" t="e">
        <f>IF(H224="",NA(),SUM(I$215:I224))</f>
        <v>#N/A</v>
      </c>
      <c r="O224" s="118" t="e">
        <f>IF(H224="",NA(),AVERAGE(I$215:I224))</f>
        <v>#N/A</v>
      </c>
      <c r="P224" s="128" t="str">
        <f t="shared" si="123"/>
        <v/>
      </c>
      <c r="Q224" s="125" t="str">
        <f t="shared" si="133"/>
        <v/>
      </c>
      <c r="R224" s="122" t="e">
        <f>IF(H224="",NA(),IF(J290=0,NA(),AVERAGE(H291:H$332,H$215:H224)))</f>
        <v>#N/A</v>
      </c>
      <c r="S224" s="118" t="e">
        <f>IF(H224="",NA(),IF(N290=0,NA(),AVERAGE(I291:I$332,I$215:I224)))</f>
        <v>#N/A</v>
      </c>
      <c r="T224" s="128" t="e">
        <f t="shared" si="134"/>
        <v>#N/A</v>
      </c>
      <c r="U224" s="3"/>
      <c r="V224" s="150" t="e">
        <f t="shared" si="125"/>
        <v>#N/A</v>
      </c>
      <c r="W224" s="150" t="e">
        <f t="shared" si="126"/>
        <v>#N/A</v>
      </c>
      <c r="X224" s="150" t="e">
        <f t="shared" si="127"/>
        <v>#N/A</v>
      </c>
      <c r="Y224" s="150" t="e">
        <f t="shared" si="128"/>
        <v>#N/A</v>
      </c>
      <c r="Z224" s="150" t="e">
        <f t="shared" si="129"/>
        <v>#N/A</v>
      </c>
      <c r="AA224" s="181" t="e">
        <f>IF(D224="",NA(),AVERAGE(D291:D$332,D$215:D224))</f>
        <v>#N/A</v>
      </c>
      <c r="AB224" s="181" t="e">
        <f>IF(E224="",NA(),AVERAGE(E291:E$332,E$215:E224))</f>
        <v>#N/A</v>
      </c>
      <c r="AC224" s="181" t="e">
        <f>IF(F224="",NA(),AVERAGE(F291:F$332,F$215:F224))</f>
        <v>#N/A</v>
      </c>
      <c r="AD224" s="181" t="e">
        <f>IF(G224="",NA(),AVERAGE(G291:G$332,G$215:G224))</f>
        <v>#N/A</v>
      </c>
      <c r="AE224" s="285" t="e">
        <f t="shared" si="130"/>
        <v>#N/A</v>
      </c>
    </row>
    <row r="225" spans="1:31" ht="15" customHeight="1" x14ac:dyDescent="0.25">
      <c r="A225" s="3"/>
      <c r="B225" s="147" t="e">
        <f t="shared" si="135"/>
        <v>#NUM!</v>
      </c>
      <c r="C225" s="94">
        <v>11</v>
      </c>
      <c r="D225" s="292"/>
      <c r="E225" s="292"/>
      <c r="F225" s="292"/>
      <c r="G225" s="292"/>
      <c r="H225" s="112" t="str">
        <f t="shared" si="131"/>
        <v/>
      </c>
      <c r="I225" s="294"/>
      <c r="J225" s="124" t="e">
        <f>IF(H225="", NA(),SUM(H$215:H225))</f>
        <v>#N/A</v>
      </c>
      <c r="K225" s="116" t="e">
        <f>IF(H225="",NA(), AVERAGE(H$215:H225))</f>
        <v>#N/A</v>
      </c>
      <c r="L225" s="119" t="str">
        <f t="shared" si="122"/>
        <v/>
      </c>
      <c r="M225" s="125" t="str">
        <f t="shared" si="132"/>
        <v/>
      </c>
      <c r="N225" s="126" t="e">
        <f>IF(H225="",NA(),SUM(I$215:I225))</f>
        <v>#N/A</v>
      </c>
      <c r="O225" s="118" t="e">
        <f>IF(H225="",NA(),AVERAGE(I$215:I225))</f>
        <v>#N/A</v>
      </c>
      <c r="P225" s="128" t="str">
        <f t="shared" si="123"/>
        <v/>
      </c>
      <c r="Q225" s="125" t="str">
        <f t="shared" si="133"/>
        <v/>
      </c>
      <c r="R225" s="122" t="e">
        <f>IF(H225="",NA(),IF(J291=0,NA(),AVERAGE(H292:H$332,H$215:H225)))</f>
        <v>#N/A</v>
      </c>
      <c r="S225" s="118" t="e">
        <f>IF(H225="",NA(),IF(N291=0,NA(),AVERAGE(I292:I$332,I$215:I225)))</f>
        <v>#N/A</v>
      </c>
      <c r="T225" s="128" t="e">
        <f t="shared" si="134"/>
        <v>#N/A</v>
      </c>
      <c r="U225" s="3"/>
      <c r="V225" s="150" t="e">
        <f t="shared" si="125"/>
        <v>#N/A</v>
      </c>
      <c r="W225" s="150" t="e">
        <f t="shared" si="126"/>
        <v>#N/A</v>
      </c>
      <c r="X225" s="150" t="e">
        <f t="shared" si="127"/>
        <v>#N/A</v>
      </c>
      <c r="Y225" s="150" t="e">
        <f t="shared" si="128"/>
        <v>#N/A</v>
      </c>
      <c r="Z225" s="150" t="e">
        <f t="shared" si="129"/>
        <v>#N/A</v>
      </c>
      <c r="AA225" s="181" t="e">
        <f>IF(D225="",NA(),AVERAGE(D292:D$332,D$215:D225))</f>
        <v>#N/A</v>
      </c>
      <c r="AB225" s="181" t="e">
        <f>IF(E225="",NA(),AVERAGE(E292:E$332,E$215:E225))</f>
        <v>#N/A</v>
      </c>
      <c r="AC225" s="181" t="e">
        <f>IF(F225="",NA(),AVERAGE(F292:F$332,F$215:F225))</f>
        <v>#N/A</v>
      </c>
      <c r="AD225" s="181" t="e">
        <f>IF(G225="",NA(),AVERAGE(G292:G$332,G$215:G225))</f>
        <v>#N/A</v>
      </c>
      <c r="AE225" s="285" t="e">
        <f t="shared" si="130"/>
        <v>#N/A</v>
      </c>
    </row>
    <row r="226" spans="1:31" ht="15" customHeight="1" x14ac:dyDescent="0.25">
      <c r="A226" s="3"/>
      <c r="B226" s="147" t="e">
        <f t="shared" si="135"/>
        <v>#NUM!</v>
      </c>
      <c r="C226" s="94">
        <v>12</v>
      </c>
      <c r="D226" s="292"/>
      <c r="E226" s="292"/>
      <c r="F226" s="292"/>
      <c r="G226" s="292"/>
      <c r="H226" s="112" t="str">
        <f t="shared" si="131"/>
        <v/>
      </c>
      <c r="I226" s="294"/>
      <c r="J226" s="124" t="e">
        <f>IF(H226="", NA(),SUM(H$215:H226))</f>
        <v>#N/A</v>
      </c>
      <c r="K226" s="116" t="e">
        <f>IF(H226="",NA(), AVERAGE(H$215:H226))</f>
        <v>#N/A</v>
      </c>
      <c r="L226" s="119" t="str">
        <f t="shared" si="122"/>
        <v/>
      </c>
      <c r="M226" s="125" t="str">
        <f t="shared" si="132"/>
        <v/>
      </c>
      <c r="N226" s="126" t="e">
        <f>IF(H226="",NA(),SUM(I$215:I226))</f>
        <v>#N/A</v>
      </c>
      <c r="O226" s="118" t="e">
        <f>IF(H226="",NA(),AVERAGE(I$215:I226))</f>
        <v>#N/A</v>
      </c>
      <c r="P226" s="128" t="str">
        <f t="shared" si="123"/>
        <v/>
      </c>
      <c r="Q226" s="125" t="str">
        <f t="shared" si="133"/>
        <v/>
      </c>
      <c r="R226" s="122" t="e">
        <f>IF(H226="",NA(),IF(J292=0,NA(),AVERAGE(H293:H$332,H$215:H226)))</f>
        <v>#N/A</v>
      </c>
      <c r="S226" s="118" t="e">
        <f>IF(H226="",NA(),IF(N292=0,NA(),AVERAGE(I293:I$332,I$215:I226)))</f>
        <v>#N/A</v>
      </c>
      <c r="T226" s="128" t="e">
        <f t="shared" si="134"/>
        <v>#N/A</v>
      </c>
      <c r="U226" s="3"/>
      <c r="V226" s="150" t="e">
        <f t="shared" si="125"/>
        <v>#N/A</v>
      </c>
      <c r="W226" s="150" t="e">
        <f t="shared" si="126"/>
        <v>#N/A</v>
      </c>
      <c r="X226" s="150" t="e">
        <f t="shared" si="127"/>
        <v>#N/A</v>
      </c>
      <c r="Y226" s="150" t="e">
        <f t="shared" si="128"/>
        <v>#N/A</v>
      </c>
      <c r="Z226" s="150" t="e">
        <f t="shared" si="129"/>
        <v>#N/A</v>
      </c>
      <c r="AA226" s="181" t="e">
        <f>IF(D226="",NA(),AVERAGE(D293:D$332,D$215:D226))</f>
        <v>#N/A</v>
      </c>
      <c r="AB226" s="181" t="e">
        <f>IF(E226="",NA(),AVERAGE(E293:E$332,E$215:E226))</f>
        <v>#N/A</v>
      </c>
      <c r="AC226" s="181" t="e">
        <f>IF(F226="",NA(),AVERAGE(F293:F$332,F$215:F226))</f>
        <v>#N/A</v>
      </c>
      <c r="AD226" s="181" t="e">
        <f>IF(G226="",NA(),AVERAGE(G293:G$332,G$215:G226))</f>
        <v>#N/A</v>
      </c>
      <c r="AE226" s="285" t="e">
        <f t="shared" si="130"/>
        <v>#N/A</v>
      </c>
    </row>
    <row r="227" spans="1:31" ht="15" customHeight="1" x14ac:dyDescent="0.25">
      <c r="A227" s="3"/>
      <c r="B227" s="147" t="e">
        <f t="shared" si="135"/>
        <v>#NUM!</v>
      </c>
      <c r="C227" s="94">
        <v>13</v>
      </c>
      <c r="D227" s="292"/>
      <c r="E227" s="292"/>
      <c r="F227" s="292"/>
      <c r="G227" s="292"/>
      <c r="H227" s="112" t="str">
        <f t="shared" si="131"/>
        <v/>
      </c>
      <c r="I227" s="294"/>
      <c r="J227" s="124" t="e">
        <f>IF(H227="", NA(),SUM(H$215:H227))</f>
        <v>#N/A</v>
      </c>
      <c r="K227" s="116" t="e">
        <f>IF(H227="",NA(), AVERAGE(H$215:H227))</f>
        <v>#N/A</v>
      </c>
      <c r="L227" s="119" t="str">
        <f t="shared" si="122"/>
        <v/>
      </c>
      <c r="M227" s="125" t="str">
        <f t="shared" si="132"/>
        <v/>
      </c>
      <c r="N227" s="126" t="e">
        <f>IF(H227="",NA(),SUM(I$215:I227))</f>
        <v>#N/A</v>
      </c>
      <c r="O227" s="118" t="e">
        <f>IF(H227="",NA(),AVERAGE(I$215:I227))</f>
        <v>#N/A</v>
      </c>
      <c r="P227" s="128" t="str">
        <f t="shared" si="123"/>
        <v/>
      </c>
      <c r="Q227" s="125" t="str">
        <f t="shared" si="133"/>
        <v/>
      </c>
      <c r="R227" s="122" t="e">
        <f>IF(H227="",NA(),IF(J293=0,NA(),AVERAGE(H294:H$332,H$215:H227)))</f>
        <v>#N/A</v>
      </c>
      <c r="S227" s="118" t="e">
        <f>IF(H227="",NA(),IF(N293=0,NA(),AVERAGE(I294:I$332,I$215:I227)))</f>
        <v>#N/A</v>
      </c>
      <c r="T227" s="128" t="e">
        <f t="shared" si="134"/>
        <v>#N/A</v>
      </c>
      <c r="U227" s="3"/>
      <c r="V227" s="150" t="e">
        <f t="shared" si="125"/>
        <v>#N/A</v>
      </c>
      <c r="W227" s="150" t="e">
        <f t="shared" si="126"/>
        <v>#N/A</v>
      </c>
      <c r="X227" s="150" t="e">
        <f t="shared" si="127"/>
        <v>#N/A</v>
      </c>
      <c r="Y227" s="150" t="e">
        <f t="shared" si="128"/>
        <v>#N/A</v>
      </c>
      <c r="Z227" s="150" t="e">
        <f t="shared" si="129"/>
        <v>#N/A</v>
      </c>
      <c r="AA227" s="181" t="e">
        <f>IF(D227="",NA(),AVERAGE(D294:D$332,D$215:D227))</f>
        <v>#N/A</v>
      </c>
      <c r="AB227" s="181" t="e">
        <f>IF(E227="",NA(),AVERAGE(E294:E$332,E$215:E227))</f>
        <v>#N/A</v>
      </c>
      <c r="AC227" s="181" t="e">
        <f>IF(F227="",NA(),AVERAGE(F294:F$332,F$215:F227))</f>
        <v>#N/A</v>
      </c>
      <c r="AD227" s="181" t="e">
        <f>IF(G227="",NA(),AVERAGE(G294:G$332,G$215:G227))</f>
        <v>#N/A</v>
      </c>
      <c r="AE227" s="285" t="e">
        <f t="shared" si="130"/>
        <v>#N/A</v>
      </c>
    </row>
    <row r="228" spans="1:31" ht="15" customHeight="1" x14ac:dyDescent="0.25">
      <c r="A228" s="3"/>
      <c r="B228" s="147" t="e">
        <f t="shared" si="135"/>
        <v>#NUM!</v>
      </c>
      <c r="C228" s="94">
        <v>14</v>
      </c>
      <c r="D228" s="292"/>
      <c r="E228" s="292"/>
      <c r="F228" s="292"/>
      <c r="G228" s="292"/>
      <c r="H228" s="112" t="str">
        <f t="shared" si="131"/>
        <v/>
      </c>
      <c r="I228" s="294"/>
      <c r="J228" s="124" t="e">
        <f>IF(H228="", NA(),SUM(H$215:H228))</f>
        <v>#N/A</v>
      </c>
      <c r="K228" s="116" t="e">
        <f>IF(H228="",NA(), AVERAGE(H$215:H228))</f>
        <v>#N/A</v>
      </c>
      <c r="L228" s="119" t="str">
        <f t="shared" si="122"/>
        <v/>
      </c>
      <c r="M228" s="125" t="str">
        <f t="shared" si="132"/>
        <v/>
      </c>
      <c r="N228" s="126" t="e">
        <f>IF(H228="",NA(),SUM(I$215:I228))</f>
        <v>#N/A</v>
      </c>
      <c r="O228" s="118" t="e">
        <f>IF(H228="",NA(),AVERAGE(I$215:I228))</f>
        <v>#N/A</v>
      </c>
      <c r="P228" s="128" t="str">
        <f t="shared" si="123"/>
        <v/>
      </c>
      <c r="Q228" s="125" t="str">
        <f t="shared" si="133"/>
        <v/>
      </c>
      <c r="R228" s="122" t="e">
        <f>IF(H228="",NA(),IF(J294=0,NA(),AVERAGE(H295:H$332,H$215:H228)))</f>
        <v>#N/A</v>
      </c>
      <c r="S228" s="118" t="e">
        <f>IF(H228="",NA(),IF(N294=0,NA(),AVERAGE(I295:I$332,I$215:I228)))</f>
        <v>#N/A</v>
      </c>
      <c r="T228" s="128" t="e">
        <f t="shared" si="134"/>
        <v>#N/A</v>
      </c>
      <c r="U228" s="3"/>
      <c r="V228" s="150" t="e">
        <f t="shared" si="125"/>
        <v>#N/A</v>
      </c>
      <c r="W228" s="150" t="e">
        <f t="shared" si="126"/>
        <v>#N/A</v>
      </c>
      <c r="X228" s="150" t="e">
        <f t="shared" si="127"/>
        <v>#N/A</v>
      </c>
      <c r="Y228" s="150" t="e">
        <f t="shared" si="128"/>
        <v>#N/A</v>
      </c>
      <c r="Z228" s="150" t="e">
        <f t="shared" si="129"/>
        <v>#N/A</v>
      </c>
      <c r="AA228" s="181" t="e">
        <f>IF(D228="",NA(),AVERAGE(D295:D$332,D$215:D228))</f>
        <v>#N/A</v>
      </c>
      <c r="AB228" s="181" t="e">
        <f>IF(E228="",NA(),AVERAGE(E295:E$332,E$215:E228))</f>
        <v>#N/A</v>
      </c>
      <c r="AC228" s="181" t="e">
        <f>IF(F228="",NA(),AVERAGE(F295:F$332,F$215:F228))</f>
        <v>#N/A</v>
      </c>
      <c r="AD228" s="181" t="e">
        <f>IF(G228="",NA(),AVERAGE(G295:G$332,G$215:G228))</f>
        <v>#N/A</v>
      </c>
      <c r="AE228" s="285" t="e">
        <f t="shared" si="130"/>
        <v>#N/A</v>
      </c>
    </row>
    <row r="229" spans="1:31" ht="15" customHeight="1" x14ac:dyDescent="0.25">
      <c r="A229" s="3"/>
      <c r="B229" s="147" t="e">
        <f t="shared" si="135"/>
        <v>#NUM!</v>
      </c>
      <c r="C229" s="94">
        <v>15</v>
      </c>
      <c r="D229" s="292"/>
      <c r="E229" s="292"/>
      <c r="F229" s="292"/>
      <c r="G229" s="292"/>
      <c r="H229" s="112" t="str">
        <f t="shared" si="131"/>
        <v/>
      </c>
      <c r="I229" s="294"/>
      <c r="J229" s="124" t="e">
        <f>IF(H229="", NA(),SUM(H$215:H229))</f>
        <v>#N/A</v>
      </c>
      <c r="K229" s="116" t="e">
        <f>IF(H229="",NA(), AVERAGE(H$215:H229))</f>
        <v>#N/A</v>
      </c>
      <c r="L229" s="119" t="str">
        <f t="shared" si="122"/>
        <v/>
      </c>
      <c r="M229" s="125" t="str">
        <f t="shared" si="132"/>
        <v/>
      </c>
      <c r="N229" s="126" t="e">
        <f>IF(H229="",NA(),SUM(I$215:I229))</f>
        <v>#N/A</v>
      </c>
      <c r="O229" s="118" t="e">
        <f>IF(H229="",NA(),AVERAGE(I$215:I229))</f>
        <v>#N/A</v>
      </c>
      <c r="P229" s="128" t="str">
        <f t="shared" si="123"/>
        <v/>
      </c>
      <c r="Q229" s="125" t="str">
        <f t="shared" si="133"/>
        <v/>
      </c>
      <c r="R229" s="122" t="e">
        <f>IF(H229="",NA(),IF(J295=0,NA(),AVERAGE(H296:H$332,H$215:H229)))</f>
        <v>#N/A</v>
      </c>
      <c r="S229" s="118" t="e">
        <f>IF(H229="",NA(),IF(N295=0,NA(),AVERAGE(I296:I$332,I$215:I229)))</f>
        <v>#N/A</v>
      </c>
      <c r="T229" s="128" t="e">
        <f t="shared" si="134"/>
        <v>#N/A</v>
      </c>
      <c r="U229" s="3"/>
      <c r="V229" s="150" t="e">
        <f t="shared" si="125"/>
        <v>#N/A</v>
      </c>
      <c r="W229" s="150" t="e">
        <f t="shared" si="126"/>
        <v>#N/A</v>
      </c>
      <c r="X229" s="150" t="e">
        <f t="shared" si="127"/>
        <v>#N/A</v>
      </c>
      <c r="Y229" s="150" t="e">
        <f t="shared" si="128"/>
        <v>#N/A</v>
      </c>
      <c r="Z229" s="150" t="e">
        <f t="shared" si="129"/>
        <v>#N/A</v>
      </c>
      <c r="AA229" s="181" t="e">
        <f>IF(D229="",NA(),AVERAGE(D296:D$332,D$215:D229))</f>
        <v>#N/A</v>
      </c>
      <c r="AB229" s="181" t="e">
        <f>IF(E229="",NA(),AVERAGE(E296:E$332,E$215:E229))</f>
        <v>#N/A</v>
      </c>
      <c r="AC229" s="181" t="e">
        <f>IF(F229="",NA(),AVERAGE(F296:F$332,F$215:F229))</f>
        <v>#N/A</v>
      </c>
      <c r="AD229" s="181" t="e">
        <f>IF(G229="",NA(),AVERAGE(G296:G$332,G$215:G229))</f>
        <v>#N/A</v>
      </c>
      <c r="AE229" s="285" t="e">
        <f t="shared" si="130"/>
        <v>#N/A</v>
      </c>
    </row>
    <row r="230" spans="1:31" ht="15" customHeight="1" x14ac:dyDescent="0.25">
      <c r="A230" s="3"/>
      <c r="B230" s="147" t="e">
        <f t="shared" si="135"/>
        <v>#NUM!</v>
      </c>
      <c r="C230" s="94">
        <v>16</v>
      </c>
      <c r="D230" s="292"/>
      <c r="E230" s="292"/>
      <c r="F230" s="292"/>
      <c r="G230" s="292"/>
      <c r="H230" s="112" t="str">
        <f t="shared" si="131"/>
        <v/>
      </c>
      <c r="I230" s="294"/>
      <c r="J230" s="124" t="e">
        <f>IF(H230="", NA(),SUM(H$215:H230))</f>
        <v>#N/A</v>
      </c>
      <c r="K230" s="116" t="e">
        <f>IF(H230="",NA(), AVERAGE(H$215:H230))</f>
        <v>#N/A</v>
      </c>
      <c r="L230" s="119" t="str">
        <f t="shared" si="122"/>
        <v/>
      </c>
      <c r="M230" s="125" t="str">
        <f t="shared" si="132"/>
        <v/>
      </c>
      <c r="N230" s="126" t="e">
        <f>IF(H230="",NA(),SUM(I$215:I230))</f>
        <v>#N/A</v>
      </c>
      <c r="O230" s="118" t="e">
        <f>IF(H230="",NA(),AVERAGE(I$215:I230))</f>
        <v>#N/A</v>
      </c>
      <c r="P230" s="128" t="str">
        <f t="shared" si="123"/>
        <v/>
      </c>
      <c r="Q230" s="125" t="str">
        <f t="shared" si="133"/>
        <v/>
      </c>
      <c r="R230" s="122" t="e">
        <f>IF(H230="",NA(),IF(J296=0,NA(),AVERAGE(H297:H$332,H$215:H230)))</f>
        <v>#N/A</v>
      </c>
      <c r="S230" s="118" t="e">
        <f>IF(H230="",NA(),IF(N296=0,NA(),AVERAGE(I297:I$332,I$215:I230)))</f>
        <v>#N/A</v>
      </c>
      <c r="T230" s="128" t="e">
        <f t="shared" si="134"/>
        <v>#N/A</v>
      </c>
      <c r="U230" s="3"/>
      <c r="V230" s="150" t="e">
        <f t="shared" si="125"/>
        <v>#N/A</v>
      </c>
      <c r="W230" s="150" t="e">
        <f t="shared" si="126"/>
        <v>#N/A</v>
      </c>
      <c r="X230" s="150" t="e">
        <f t="shared" si="127"/>
        <v>#N/A</v>
      </c>
      <c r="Y230" s="150" t="e">
        <f t="shared" si="128"/>
        <v>#N/A</v>
      </c>
      <c r="Z230" s="150" t="e">
        <f t="shared" si="129"/>
        <v>#N/A</v>
      </c>
      <c r="AA230" s="181" t="e">
        <f>IF(D230="",NA(),AVERAGE(D297:D$332,D$215:D230))</f>
        <v>#N/A</v>
      </c>
      <c r="AB230" s="181" t="e">
        <f>IF(E230="",NA(),AVERAGE(E297:E$332,E$215:E230))</f>
        <v>#N/A</v>
      </c>
      <c r="AC230" s="181" t="e">
        <f>IF(F230="",NA(),AVERAGE(F297:F$332,F$215:F230))</f>
        <v>#N/A</v>
      </c>
      <c r="AD230" s="181" t="e">
        <f>IF(G230="",NA(),AVERAGE(G297:G$332,G$215:G230))</f>
        <v>#N/A</v>
      </c>
      <c r="AE230" s="285" t="e">
        <f t="shared" si="130"/>
        <v>#N/A</v>
      </c>
    </row>
    <row r="231" spans="1:31" ht="15" customHeight="1" x14ac:dyDescent="0.25">
      <c r="A231" s="3"/>
      <c r="B231" s="147" t="e">
        <f t="shared" si="135"/>
        <v>#NUM!</v>
      </c>
      <c r="C231" s="94">
        <v>17</v>
      </c>
      <c r="D231" s="292"/>
      <c r="E231" s="292"/>
      <c r="F231" s="292"/>
      <c r="G231" s="292"/>
      <c r="H231" s="112" t="str">
        <f t="shared" si="131"/>
        <v/>
      </c>
      <c r="I231" s="294"/>
      <c r="J231" s="124" t="e">
        <f>IF(H231="", NA(),SUM(H$215:H231))</f>
        <v>#N/A</v>
      </c>
      <c r="K231" s="116" t="e">
        <f>IF(H231="",NA(), AVERAGE(H$215:H231))</f>
        <v>#N/A</v>
      </c>
      <c r="L231" s="119" t="str">
        <f t="shared" si="122"/>
        <v/>
      </c>
      <c r="M231" s="125" t="str">
        <f t="shared" si="132"/>
        <v/>
      </c>
      <c r="N231" s="126" t="e">
        <f>IF(H231="",NA(),SUM(I$215:I231))</f>
        <v>#N/A</v>
      </c>
      <c r="O231" s="118" t="e">
        <f>IF(H231="",NA(),AVERAGE(I$215:I231))</f>
        <v>#N/A</v>
      </c>
      <c r="P231" s="128" t="str">
        <f t="shared" si="123"/>
        <v/>
      </c>
      <c r="Q231" s="125" t="str">
        <f t="shared" si="133"/>
        <v/>
      </c>
      <c r="R231" s="122" t="e">
        <f>IF(H231="",NA(),IF(J297=0,NA(),AVERAGE(H298:H$332,H$215:H231)))</f>
        <v>#N/A</v>
      </c>
      <c r="S231" s="118" t="e">
        <f>IF(H231="",NA(),IF(N297=0,NA(),AVERAGE(I298:I$332,I$215:I231)))</f>
        <v>#N/A</v>
      </c>
      <c r="T231" s="128" t="e">
        <f t="shared" si="134"/>
        <v>#N/A</v>
      </c>
      <c r="U231" s="3"/>
      <c r="V231" s="150" t="e">
        <f t="shared" si="125"/>
        <v>#N/A</v>
      </c>
      <c r="W231" s="150" t="e">
        <f t="shared" si="126"/>
        <v>#N/A</v>
      </c>
      <c r="X231" s="150" t="e">
        <f t="shared" si="127"/>
        <v>#N/A</v>
      </c>
      <c r="Y231" s="150" t="e">
        <f t="shared" si="128"/>
        <v>#N/A</v>
      </c>
      <c r="Z231" s="150" t="e">
        <f t="shared" si="129"/>
        <v>#N/A</v>
      </c>
      <c r="AA231" s="181" t="e">
        <f>IF(D231="",NA(),AVERAGE(D298:D$332,D$215:D231))</f>
        <v>#N/A</v>
      </c>
      <c r="AB231" s="181" t="e">
        <f>IF(E231="",NA(),AVERAGE(E298:E$332,E$215:E231))</f>
        <v>#N/A</v>
      </c>
      <c r="AC231" s="181" t="e">
        <f>IF(F231="",NA(),AVERAGE(F298:F$332,F$215:F231))</f>
        <v>#N/A</v>
      </c>
      <c r="AD231" s="181" t="e">
        <f>IF(G231="",NA(),AVERAGE(G298:G$332,G$215:G231))</f>
        <v>#N/A</v>
      </c>
      <c r="AE231" s="285" t="e">
        <f t="shared" si="130"/>
        <v>#N/A</v>
      </c>
    </row>
    <row r="232" spans="1:31" ht="15" customHeight="1" x14ac:dyDescent="0.25">
      <c r="A232" s="3"/>
      <c r="B232" s="147" t="e">
        <f t="shared" si="135"/>
        <v>#NUM!</v>
      </c>
      <c r="C232" s="94">
        <v>18</v>
      </c>
      <c r="D232" s="292"/>
      <c r="E232" s="292"/>
      <c r="F232" s="292"/>
      <c r="G232" s="292"/>
      <c r="H232" s="112" t="str">
        <f t="shared" si="131"/>
        <v/>
      </c>
      <c r="I232" s="294"/>
      <c r="J232" s="124" t="e">
        <f>IF(H232="", NA(),SUM(H$215:H232))</f>
        <v>#N/A</v>
      </c>
      <c r="K232" s="116" t="e">
        <f>IF(H232="",NA(), AVERAGE(H$215:H232))</f>
        <v>#N/A</v>
      </c>
      <c r="L232" s="119" t="str">
        <f t="shared" si="122"/>
        <v/>
      </c>
      <c r="M232" s="125" t="str">
        <f t="shared" si="132"/>
        <v/>
      </c>
      <c r="N232" s="126" t="e">
        <f>IF(H232="",NA(),SUM(I$215:I232))</f>
        <v>#N/A</v>
      </c>
      <c r="O232" s="118" t="e">
        <f>IF(H232="",NA(),AVERAGE(I$215:I232))</f>
        <v>#N/A</v>
      </c>
      <c r="P232" s="128" t="str">
        <f t="shared" si="123"/>
        <v/>
      </c>
      <c r="Q232" s="125" t="str">
        <f t="shared" si="133"/>
        <v/>
      </c>
      <c r="R232" s="122" t="e">
        <f>IF(H232="",NA(),IF(J298=0,NA(),AVERAGE(H299:H$332,H$215:H232)))</f>
        <v>#N/A</v>
      </c>
      <c r="S232" s="118" t="e">
        <f>IF(H232="",NA(),IF(N298=0,NA(),AVERAGE(I299:I$332,I$215:I232)))</f>
        <v>#N/A</v>
      </c>
      <c r="T232" s="128" t="e">
        <f t="shared" si="134"/>
        <v>#N/A</v>
      </c>
      <c r="U232" s="3"/>
      <c r="V232" s="150" t="e">
        <f t="shared" si="125"/>
        <v>#N/A</v>
      </c>
      <c r="W232" s="150" t="e">
        <f t="shared" si="126"/>
        <v>#N/A</v>
      </c>
      <c r="X232" s="150" t="e">
        <f t="shared" si="127"/>
        <v>#N/A</v>
      </c>
      <c r="Y232" s="150" t="e">
        <f t="shared" si="128"/>
        <v>#N/A</v>
      </c>
      <c r="Z232" s="150" t="e">
        <f t="shared" si="129"/>
        <v>#N/A</v>
      </c>
      <c r="AA232" s="181" t="e">
        <f>IF(D232="",NA(),AVERAGE(D299:D$332,D$215:D232))</f>
        <v>#N/A</v>
      </c>
      <c r="AB232" s="181" t="e">
        <f>IF(E232="",NA(),AVERAGE(E299:E$332,E$215:E232))</f>
        <v>#N/A</v>
      </c>
      <c r="AC232" s="181" t="e">
        <f>IF(F232="",NA(),AVERAGE(F299:F$332,F$215:F232))</f>
        <v>#N/A</v>
      </c>
      <c r="AD232" s="181" t="e">
        <f>IF(G232="",NA(),AVERAGE(G299:G$332,G$215:G232))</f>
        <v>#N/A</v>
      </c>
      <c r="AE232" s="285" t="e">
        <f t="shared" si="130"/>
        <v>#N/A</v>
      </c>
    </row>
    <row r="233" spans="1:31" ht="15" customHeight="1" x14ac:dyDescent="0.25">
      <c r="A233" s="3"/>
      <c r="B233" s="147" t="e">
        <f t="shared" si="135"/>
        <v>#NUM!</v>
      </c>
      <c r="C233" s="94">
        <v>19</v>
      </c>
      <c r="D233" s="292"/>
      <c r="E233" s="292"/>
      <c r="F233" s="292"/>
      <c r="G233" s="292"/>
      <c r="H233" s="112" t="str">
        <f t="shared" si="131"/>
        <v/>
      </c>
      <c r="I233" s="294"/>
      <c r="J233" s="124" t="e">
        <f>IF(H233="", NA(),SUM(H$215:H233))</f>
        <v>#N/A</v>
      </c>
      <c r="K233" s="116" t="e">
        <f>IF(H233="",NA(), AVERAGE(H$215:H233))</f>
        <v>#N/A</v>
      </c>
      <c r="L233" s="119" t="str">
        <f t="shared" si="122"/>
        <v/>
      </c>
      <c r="M233" s="125" t="str">
        <f t="shared" si="132"/>
        <v/>
      </c>
      <c r="N233" s="126" t="e">
        <f>IF(H233="",NA(),SUM(I$215:I233))</f>
        <v>#N/A</v>
      </c>
      <c r="O233" s="118" t="e">
        <f>IF(H233="",NA(),AVERAGE(I$215:I233))</f>
        <v>#N/A</v>
      </c>
      <c r="P233" s="128" t="str">
        <f t="shared" si="123"/>
        <v/>
      </c>
      <c r="Q233" s="125" t="str">
        <f t="shared" si="133"/>
        <v/>
      </c>
      <c r="R233" s="122" t="e">
        <f>IF(H233="",NA(),IF(J299=0,NA(),AVERAGE(H300:H$332,H$215:H233)))</f>
        <v>#N/A</v>
      </c>
      <c r="S233" s="118" t="e">
        <f>IF(H233="",NA(),IF(N299=0,NA(),AVERAGE(I300:I$332,I$215:I233)))</f>
        <v>#N/A</v>
      </c>
      <c r="T233" s="128" t="e">
        <f t="shared" si="134"/>
        <v>#N/A</v>
      </c>
      <c r="U233" s="3"/>
      <c r="V233" s="150" t="e">
        <f t="shared" si="125"/>
        <v>#N/A</v>
      </c>
      <c r="W233" s="150" t="e">
        <f t="shared" si="126"/>
        <v>#N/A</v>
      </c>
      <c r="X233" s="150" t="e">
        <f t="shared" si="127"/>
        <v>#N/A</v>
      </c>
      <c r="Y233" s="150" t="e">
        <f t="shared" si="128"/>
        <v>#N/A</v>
      </c>
      <c r="Z233" s="150" t="e">
        <f t="shared" si="129"/>
        <v>#N/A</v>
      </c>
      <c r="AA233" s="181" t="e">
        <f>IF(D233="",NA(),AVERAGE(D300:D$332,D$215:D233))</f>
        <v>#N/A</v>
      </c>
      <c r="AB233" s="181" t="e">
        <f>IF(E233="",NA(),AVERAGE(E300:E$332,E$215:E233))</f>
        <v>#N/A</v>
      </c>
      <c r="AC233" s="181" t="e">
        <f>IF(F233="",NA(),AVERAGE(F300:F$332,F$215:F233))</f>
        <v>#N/A</v>
      </c>
      <c r="AD233" s="181" t="e">
        <f>IF(G233="",NA(),AVERAGE(G300:G$332,G$215:G233))</f>
        <v>#N/A</v>
      </c>
      <c r="AE233" s="285" t="e">
        <f t="shared" si="130"/>
        <v>#N/A</v>
      </c>
    </row>
    <row r="234" spans="1:31" ht="15" customHeight="1" x14ac:dyDescent="0.25">
      <c r="A234" s="3"/>
      <c r="B234" s="147" t="e">
        <f t="shared" si="135"/>
        <v>#NUM!</v>
      </c>
      <c r="C234" s="94">
        <v>20</v>
      </c>
      <c r="D234" s="292"/>
      <c r="E234" s="292"/>
      <c r="F234" s="292"/>
      <c r="G234" s="292"/>
      <c r="H234" s="112" t="str">
        <f t="shared" si="131"/>
        <v/>
      </c>
      <c r="I234" s="294"/>
      <c r="J234" s="124" t="e">
        <f>IF(H234="", NA(),SUM(H$215:H234))</f>
        <v>#N/A</v>
      </c>
      <c r="K234" s="116" t="e">
        <f>IF(H234="",NA(), AVERAGE(H$215:H234))</f>
        <v>#N/A</v>
      </c>
      <c r="L234" s="119" t="str">
        <f t="shared" si="122"/>
        <v/>
      </c>
      <c r="M234" s="125" t="str">
        <f t="shared" si="132"/>
        <v/>
      </c>
      <c r="N234" s="126" t="e">
        <f>IF(H234="",NA(),SUM(I$215:I234))</f>
        <v>#N/A</v>
      </c>
      <c r="O234" s="118" t="e">
        <f>IF(H234="",NA(),AVERAGE(I$215:I234))</f>
        <v>#N/A</v>
      </c>
      <c r="P234" s="128" t="str">
        <f t="shared" si="123"/>
        <v/>
      </c>
      <c r="Q234" s="125" t="str">
        <f t="shared" si="133"/>
        <v/>
      </c>
      <c r="R234" s="122" t="e">
        <f>IF(H234="",NA(),IF(J300=0,NA(),AVERAGE(H301:H$332,H$215:H234)))</f>
        <v>#N/A</v>
      </c>
      <c r="S234" s="118" t="e">
        <f>IF(H234="",NA(),IF(N300=0,NA(),AVERAGE(I301:I$332,I$215:I234)))</f>
        <v>#N/A</v>
      </c>
      <c r="T234" s="128" t="e">
        <f t="shared" si="134"/>
        <v>#N/A</v>
      </c>
      <c r="U234" s="3"/>
      <c r="V234" s="150" t="e">
        <f t="shared" si="125"/>
        <v>#N/A</v>
      </c>
      <c r="W234" s="150" t="e">
        <f t="shared" si="126"/>
        <v>#N/A</v>
      </c>
      <c r="X234" s="150" t="e">
        <f t="shared" si="127"/>
        <v>#N/A</v>
      </c>
      <c r="Y234" s="150" t="e">
        <f t="shared" si="128"/>
        <v>#N/A</v>
      </c>
      <c r="Z234" s="150" t="e">
        <f t="shared" si="129"/>
        <v>#N/A</v>
      </c>
      <c r="AA234" s="181" t="e">
        <f>IF(D234="",NA(),AVERAGE(D301:D$332,D$215:D234))</f>
        <v>#N/A</v>
      </c>
      <c r="AB234" s="181" t="e">
        <f>IF(E234="",NA(),AVERAGE(E301:E$332,E$215:E234))</f>
        <v>#N/A</v>
      </c>
      <c r="AC234" s="181" t="e">
        <f>IF(F234="",NA(),AVERAGE(F301:F$332,F$215:F234))</f>
        <v>#N/A</v>
      </c>
      <c r="AD234" s="181" t="e">
        <f>IF(G234="",NA(),AVERAGE(G301:G$332,G$215:G234))</f>
        <v>#N/A</v>
      </c>
      <c r="AE234" s="285" t="e">
        <f t="shared" si="130"/>
        <v>#N/A</v>
      </c>
    </row>
    <row r="235" spans="1:31" ht="15" customHeight="1" x14ac:dyDescent="0.25">
      <c r="A235" s="3"/>
      <c r="B235" s="147" t="e">
        <f t="shared" si="135"/>
        <v>#NUM!</v>
      </c>
      <c r="C235" s="94">
        <v>21</v>
      </c>
      <c r="D235" s="292"/>
      <c r="E235" s="292"/>
      <c r="F235" s="292"/>
      <c r="G235" s="292"/>
      <c r="H235" s="112" t="str">
        <f t="shared" si="131"/>
        <v/>
      </c>
      <c r="I235" s="294"/>
      <c r="J235" s="124" t="e">
        <f>IF(H235="", NA(),SUM(H$215:H235))</f>
        <v>#N/A</v>
      </c>
      <c r="K235" s="116" t="e">
        <f>IF(H235="",NA(), AVERAGE(H$215:H235))</f>
        <v>#N/A</v>
      </c>
      <c r="L235" s="119" t="str">
        <f t="shared" si="122"/>
        <v/>
      </c>
      <c r="M235" s="125" t="str">
        <f t="shared" si="132"/>
        <v/>
      </c>
      <c r="N235" s="126" t="e">
        <f>IF(H235="",NA(),SUM(I$215:I235))</f>
        <v>#N/A</v>
      </c>
      <c r="O235" s="118" t="e">
        <f>IF(H235="",NA(),AVERAGE(I$215:I235))</f>
        <v>#N/A</v>
      </c>
      <c r="P235" s="128" t="str">
        <f t="shared" si="123"/>
        <v/>
      </c>
      <c r="Q235" s="125" t="str">
        <f t="shared" si="133"/>
        <v/>
      </c>
      <c r="R235" s="122" t="e">
        <f>IF(H235="",NA(),IF(J301=0,NA(),AVERAGE(H302:H$332,H$215:H235)))</f>
        <v>#N/A</v>
      </c>
      <c r="S235" s="118" t="e">
        <f>IF(H235="",NA(),IF(N301=0,NA(),AVERAGE(I302:I$332,I$215:I235)))</f>
        <v>#N/A</v>
      </c>
      <c r="T235" s="128" t="e">
        <f t="shared" si="134"/>
        <v>#N/A</v>
      </c>
      <c r="U235" s="3"/>
      <c r="V235" s="150" t="e">
        <f t="shared" si="125"/>
        <v>#N/A</v>
      </c>
      <c r="W235" s="150" t="e">
        <f t="shared" si="126"/>
        <v>#N/A</v>
      </c>
      <c r="X235" s="150" t="e">
        <f t="shared" si="127"/>
        <v>#N/A</v>
      </c>
      <c r="Y235" s="150" t="e">
        <f t="shared" si="128"/>
        <v>#N/A</v>
      </c>
      <c r="Z235" s="150" t="e">
        <f t="shared" si="129"/>
        <v>#N/A</v>
      </c>
      <c r="AA235" s="181" t="e">
        <f>IF(D235="",NA(),AVERAGE(D302:D$332,D$215:D235))</f>
        <v>#N/A</v>
      </c>
      <c r="AB235" s="181" t="e">
        <f>IF(E235="",NA(),AVERAGE(E302:E$332,E$215:E235))</f>
        <v>#N/A</v>
      </c>
      <c r="AC235" s="181" t="e">
        <f>IF(F235="",NA(),AVERAGE(F302:F$332,F$215:F235))</f>
        <v>#N/A</v>
      </c>
      <c r="AD235" s="181" t="e">
        <f>IF(G235="",NA(),AVERAGE(G302:G$332,G$215:G235))</f>
        <v>#N/A</v>
      </c>
      <c r="AE235" s="285" t="e">
        <f t="shared" si="130"/>
        <v>#N/A</v>
      </c>
    </row>
    <row r="236" spans="1:31" ht="15" customHeight="1" x14ac:dyDescent="0.25">
      <c r="A236" s="3"/>
      <c r="B236" s="147" t="e">
        <f t="shared" si="135"/>
        <v>#NUM!</v>
      </c>
      <c r="C236" s="94">
        <v>22</v>
      </c>
      <c r="D236" s="292"/>
      <c r="E236" s="292"/>
      <c r="F236" s="292"/>
      <c r="G236" s="292"/>
      <c r="H236" s="112" t="str">
        <f t="shared" si="131"/>
        <v/>
      </c>
      <c r="I236" s="294"/>
      <c r="J236" s="124" t="e">
        <f>IF(H236="", NA(),SUM(H$215:H236))</f>
        <v>#N/A</v>
      </c>
      <c r="K236" s="116" t="e">
        <f>IF(H236="",NA(), AVERAGE(H$215:H236))</f>
        <v>#N/A</v>
      </c>
      <c r="L236" s="119" t="str">
        <f t="shared" si="122"/>
        <v/>
      </c>
      <c r="M236" s="125" t="str">
        <f t="shared" si="132"/>
        <v/>
      </c>
      <c r="N236" s="126" t="e">
        <f>IF(H236="",NA(),SUM(I$215:I236))</f>
        <v>#N/A</v>
      </c>
      <c r="O236" s="118" t="e">
        <f>IF(H236="",NA(),AVERAGE(I$215:I236))</f>
        <v>#N/A</v>
      </c>
      <c r="P236" s="128" t="str">
        <f t="shared" si="123"/>
        <v/>
      </c>
      <c r="Q236" s="125" t="str">
        <f t="shared" si="133"/>
        <v/>
      </c>
      <c r="R236" s="122" t="e">
        <f>IF(H236="",NA(),IF(J302=0,NA(),AVERAGE(H303:H$332,H$215:H236)))</f>
        <v>#N/A</v>
      </c>
      <c r="S236" s="118" t="e">
        <f>IF(H236="",NA(),IF(N302=0,NA(),AVERAGE(I303:I$332,I$215:I236)))</f>
        <v>#N/A</v>
      </c>
      <c r="T236" s="128" t="e">
        <f t="shared" si="134"/>
        <v>#N/A</v>
      </c>
      <c r="U236" s="3"/>
      <c r="V236" s="150" t="e">
        <f t="shared" si="125"/>
        <v>#N/A</v>
      </c>
      <c r="W236" s="150" t="e">
        <f t="shared" si="126"/>
        <v>#N/A</v>
      </c>
      <c r="X236" s="150" t="e">
        <f t="shared" si="127"/>
        <v>#N/A</v>
      </c>
      <c r="Y236" s="150" t="e">
        <f t="shared" si="128"/>
        <v>#N/A</v>
      </c>
      <c r="Z236" s="150" t="e">
        <f t="shared" si="129"/>
        <v>#N/A</v>
      </c>
      <c r="AA236" s="181" t="e">
        <f>IF(D236="",NA(),AVERAGE(D303:D$332,D$215:D236))</f>
        <v>#N/A</v>
      </c>
      <c r="AB236" s="181" t="e">
        <f>IF(E236="",NA(),AVERAGE(E303:E$332,E$215:E236))</f>
        <v>#N/A</v>
      </c>
      <c r="AC236" s="181" t="e">
        <f>IF(F236="",NA(),AVERAGE(F303:F$332,F$215:F236))</f>
        <v>#N/A</v>
      </c>
      <c r="AD236" s="181" t="e">
        <f>IF(G236="",NA(),AVERAGE(G303:G$332,G$215:G236))</f>
        <v>#N/A</v>
      </c>
      <c r="AE236" s="285" t="e">
        <f t="shared" si="130"/>
        <v>#N/A</v>
      </c>
    </row>
    <row r="237" spans="1:31" ht="15" customHeight="1" x14ac:dyDescent="0.25">
      <c r="A237" s="3"/>
      <c r="B237" s="147" t="e">
        <f t="shared" si="135"/>
        <v>#NUM!</v>
      </c>
      <c r="C237" s="94">
        <v>23</v>
      </c>
      <c r="D237" s="292"/>
      <c r="E237" s="292"/>
      <c r="F237" s="292"/>
      <c r="G237" s="292"/>
      <c r="H237" s="112" t="str">
        <f t="shared" si="131"/>
        <v/>
      </c>
      <c r="I237" s="294"/>
      <c r="J237" s="124" t="e">
        <f>IF(H237="", NA(),SUM(H$215:H237))</f>
        <v>#N/A</v>
      </c>
      <c r="K237" s="116" t="e">
        <f>IF(H237="",NA(), AVERAGE(H$215:H237))</f>
        <v>#N/A</v>
      </c>
      <c r="L237" s="119" t="str">
        <f t="shared" si="122"/>
        <v/>
      </c>
      <c r="M237" s="125" t="str">
        <f t="shared" si="132"/>
        <v/>
      </c>
      <c r="N237" s="126" t="e">
        <f>IF(H237="",NA(),SUM(I$215:I237))</f>
        <v>#N/A</v>
      </c>
      <c r="O237" s="118" t="e">
        <f>IF(H237="",NA(),AVERAGE(I$215:I237))</f>
        <v>#N/A</v>
      </c>
      <c r="P237" s="128" t="str">
        <f t="shared" si="123"/>
        <v/>
      </c>
      <c r="Q237" s="125" t="str">
        <f t="shared" si="133"/>
        <v/>
      </c>
      <c r="R237" s="122" t="e">
        <f>IF(H237="",NA(),IF(J303=0,NA(),AVERAGE(H304:H$332,H$215:H237)))</f>
        <v>#N/A</v>
      </c>
      <c r="S237" s="118" t="e">
        <f>IF(H237="",NA(),IF(N303=0,NA(),AVERAGE(I304:I$332,I$215:I237)))</f>
        <v>#N/A</v>
      </c>
      <c r="T237" s="128" t="e">
        <f t="shared" si="134"/>
        <v>#N/A</v>
      </c>
      <c r="U237" s="3"/>
      <c r="V237" s="150" t="e">
        <f t="shared" si="125"/>
        <v>#N/A</v>
      </c>
      <c r="W237" s="150" t="e">
        <f t="shared" si="126"/>
        <v>#N/A</v>
      </c>
      <c r="X237" s="150" t="e">
        <f t="shared" si="127"/>
        <v>#N/A</v>
      </c>
      <c r="Y237" s="150" t="e">
        <f t="shared" si="128"/>
        <v>#N/A</v>
      </c>
      <c r="Z237" s="150" t="e">
        <f t="shared" si="129"/>
        <v>#N/A</v>
      </c>
      <c r="AA237" s="181" t="e">
        <f>IF(D237="",NA(),AVERAGE(D304:D$332,D$215:D237))</f>
        <v>#N/A</v>
      </c>
      <c r="AB237" s="181" t="e">
        <f>IF(E237="",NA(),AVERAGE(E304:E$332,E$215:E237))</f>
        <v>#N/A</v>
      </c>
      <c r="AC237" s="181" t="e">
        <f>IF(F237="",NA(),AVERAGE(F304:F$332,F$215:F237))</f>
        <v>#N/A</v>
      </c>
      <c r="AD237" s="181" t="e">
        <f>IF(G237="",NA(),AVERAGE(G304:G$332,G$215:G237))</f>
        <v>#N/A</v>
      </c>
      <c r="AE237" s="285" t="e">
        <f t="shared" si="130"/>
        <v>#N/A</v>
      </c>
    </row>
    <row r="238" spans="1:31" ht="15" customHeight="1" x14ac:dyDescent="0.25">
      <c r="A238" s="3"/>
      <c r="B238" s="147" t="e">
        <f t="shared" si="135"/>
        <v>#NUM!</v>
      </c>
      <c r="C238" s="94">
        <v>24</v>
      </c>
      <c r="D238" s="292"/>
      <c r="E238" s="292"/>
      <c r="F238" s="292"/>
      <c r="G238" s="292"/>
      <c r="H238" s="112" t="str">
        <f t="shared" si="131"/>
        <v/>
      </c>
      <c r="I238" s="294"/>
      <c r="J238" s="124" t="e">
        <f>IF(H238="", NA(),SUM(H$215:H238))</f>
        <v>#N/A</v>
      </c>
      <c r="K238" s="116" t="e">
        <f>IF(H238="",NA(), AVERAGE(H$215:H238))</f>
        <v>#N/A</v>
      </c>
      <c r="L238" s="119" t="str">
        <f t="shared" si="122"/>
        <v/>
      </c>
      <c r="M238" s="125" t="str">
        <f t="shared" si="132"/>
        <v/>
      </c>
      <c r="N238" s="126" t="e">
        <f>IF(H238="",NA(),SUM(I$215:I238))</f>
        <v>#N/A</v>
      </c>
      <c r="O238" s="118" t="e">
        <f>IF(H238="",NA(),AVERAGE(I$215:I238))</f>
        <v>#N/A</v>
      </c>
      <c r="P238" s="128" t="str">
        <f t="shared" si="123"/>
        <v/>
      </c>
      <c r="Q238" s="125" t="str">
        <f t="shared" si="133"/>
        <v/>
      </c>
      <c r="R238" s="122" t="e">
        <f>IF(H238="",NA(),IF(J304=0,NA(),AVERAGE(H305:H$332,H$215:H238)))</f>
        <v>#N/A</v>
      </c>
      <c r="S238" s="118" t="e">
        <f>IF(H238="",NA(),IF(N304=0,NA(),AVERAGE(I305:I$332,I$215:I238)))</f>
        <v>#N/A</v>
      </c>
      <c r="T238" s="128" t="e">
        <f t="shared" si="134"/>
        <v>#N/A</v>
      </c>
      <c r="U238" s="3"/>
      <c r="V238" s="150" t="e">
        <f t="shared" si="125"/>
        <v>#N/A</v>
      </c>
      <c r="W238" s="150" t="e">
        <f t="shared" si="126"/>
        <v>#N/A</v>
      </c>
      <c r="X238" s="150" t="e">
        <f t="shared" si="127"/>
        <v>#N/A</v>
      </c>
      <c r="Y238" s="150" t="e">
        <f t="shared" si="128"/>
        <v>#N/A</v>
      </c>
      <c r="Z238" s="150" t="e">
        <f t="shared" si="129"/>
        <v>#N/A</v>
      </c>
      <c r="AA238" s="181" t="e">
        <f>IF(D238="",NA(),AVERAGE(D305:D$332,D$215:D238))</f>
        <v>#N/A</v>
      </c>
      <c r="AB238" s="181" t="e">
        <f>IF(E238="",NA(),AVERAGE(E305:E$332,E$215:E238))</f>
        <v>#N/A</v>
      </c>
      <c r="AC238" s="181" t="e">
        <f>IF(F238="",NA(),AVERAGE(F305:F$332,F$215:F238))</f>
        <v>#N/A</v>
      </c>
      <c r="AD238" s="181" t="e">
        <f>IF(G238="",NA(),AVERAGE(G305:G$332,G$215:G238))</f>
        <v>#N/A</v>
      </c>
      <c r="AE238" s="285" t="e">
        <f t="shared" si="130"/>
        <v>#N/A</v>
      </c>
    </row>
    <row r="239" spans="1:31" ht="15" customHeight="1" x14ac:dyDescent="0.25">
      <c r="A239" s="3"/>
      <c r="B239" s="147" t="e">
        <f t="shared" si="135"/>
        <v>#NUM!</v>
      </c>
      <c r="C239" s="94">
        <v>25</v>
      </c>
      <c r="D239" s="292"/>
      <c r="E239" s="292"/>
      <c r="F239" s="292"/>
      <c r="G239" s="292"/>
      <c r="H239" s="112" t="str">
        <f t="shared" si="131"/>
        <v/>
      </c>
      <c r="I239" s="294"/>
      <c r="J239" s="124" t="e">
        <f>IF(H239="", NA(),SUM(H$215:H239))</f>
        <v>#N/A</v>
      </c>
      <c r="K239" s="116" t="e">
        <f>IF(H239="",NA(), AVERAGE(H$215:H239))</f>
        <v>#N/A</v>
      </c>
      <c r="L239" s="119" t="str">
        <f t="shared" si="122"/>
        <v/>
      </c>
      <c r="M239" s="125" t="str">
        <f t="shared" si="132"/>
        <v/>
      </c>
      <c r="N239" s="126" t="e">
        <f>IF(H239="",NA(),SUM(I$215:I239))</f>
        <v>#N/A</v>
      </c>
      <c r="O239" s="118" t="e">
        <f>IF(H239="",NA(),AVERAGE(I$215:I239))</f>
        <v>#N/A</v>
      </c>
      <c r="P239" s="128" t="str">
        <f t="shared" si="123"/>
        <v/>
      </c>
      <c r="Q239" s="125" t="str">
        <f t="shared" si="133"/>
        <v/>
      </c>
      <c r="R239" s="122" t="e">
        <f>IF(H239="",NA(),IF(J305=0,NA(),AVERAGE(H306:H$332,H$215:H239)))</f>
        <v>#N/A</v>
      </c>
      <c r="S239" s="118" t="e">
        <f>IF(H239="",NA(),IF(N305=0,NA(),AVERAGE(I306:I$332,I$215:I239)))</f>
        <v>#N/A</v>
      </c>
      <c r="T239" s="128" t="e">
        <f t="shared" si="134"/>
        <v>#N/A</v>
      </c>
      <c r="U239" s="3"/>
      <c r="V239" s="150" t="e">
        <f t="shared" si="125"/>
        <v>#N/A</v>
      </c>
      <c r="W239" s="150" t="e">
        <f t="shared" si="126"/>
        <v>#N/A</v>
      </c>
      <c r="X239" s="150" t="e">
        <f t="shared" si="127"/>
        <v>#N/A</v>
      </c>
      <c r="Y239" s="150" t="e">
        <f t="shared" si="128"/>
        <v>#N/A</v>
      </c>
      <c r="Z239" s="150" t="e">
        <f t="shared" si="129"/>
        <v>#N/A</v>
      </c>
      <c r="AA239" s="181" t="e">
        <f>IF(D239="",NA(),AVERAGE(D306:D$332,D$215:D239))</f>
        <v>#N/A</v>
      </c>
      <c r="AB239" s="181" t="e">
        <f>IF(E239="",NA(),AVERAGE(E306:E$332,E$215:E239))</f>
        <v>#N/A</v>
      </c>
      <c r="AC239" s="181" t="e">
        <f>IF(F239="",NA(),AVERAGE(F306:F$332,F$215:F239))</f>
        <v>#N/A</v>
      </c>
      <c r="AD239" s="181" t="e">
        <f>IF(G239="",NA(),AVERAGE(G306:G$332,G$215:G239))</f>
        <v>#N/A</v>
      </c>
      <c r="AE239" s="285" t="e">
        <f t="shared" si="130"/>
        <v>#N/A</v>
      </c>
    </row>
    <row r="240" spans="1:31" ht="15" customHeight="1" x14ac:dyDescent="0.25">
      <c r="A240" s="3"/>
      <c r="B240" s="147" t="e">
        <f t="shared" si="135"/>
        <v>#NUM!</v>
      </c>
      <c r="C240" s="94">
        <v>26</v>
      </c>
      <c r="D240" s="292"/>
      <c r="E240" s="292"/>
      <c r="F240" s="292"/>
      <c r="G240" s="292"/>
      <c r="H240" s="112" t="str">
        <f t="shared" si="131"/>
        <v/>
      </c>
      <c r="I240" s="294"/>
      <c r="J240" s="124" t="e">
        <f>IF(H240="", NA(),SUM(H$215:H240))</f>
        <v>#N/A</v>
      </c>
      <c r="K240" s="116" t="e">
        <f>IF(H240="",NA(), AVERAGE(H$215:H240))</f>
        <v>#N/A</v>
      </c>
      <c r="L240" s="119" t="str">
        <f t="shared" si="122"/>
        <v/>
      </c>
      <c r="M240" s="125" t="str">
        <f t="shared" si="132"/>
        <v/>
      </c>
      <c r="N240" s="126" t="e">
        <f>IF(H240="",NA(),SUM(I$215:I240))</f>
        <v>#N/A</v>
      </c>
      <c r="O240" s="118" t="e">
        <f>IF(H240="",NA(),AVERAGE(I$215:I240))</f>
        <v>#N/A</v>
      </c>
      <c r="P240" s="128" t="str">
        <f t="shared" si="123"/>
        <v/>
      </c>
      <c r="Q240" s="125" t="str">
        <f t="shared" si="133"/>
        <v/>
      </c>
      <c r="R240" s="122" t="e">
        <f>IF(H240="",NA(),IF(J306=0,NA(),AVERAGE(H307:H$332,H$215:H240)))</f>
        <v>#N/A</v>
      </c>
      <c r="S240" s="118" t="e">
        <f>IF(H240="",NA(),IF(N306=0,NA(),AVERAGE(I307:I$332,I$215:I240)))</f>
        <v>#N/A</v>
      </c>
      <c r="T240" s="128" t="e">
        <f t="shared" si="134"/>
        <v>#N/A</v>
      </c>
      <c r="U240" s="3"/>
      <c r="V240" s="150" t="e">
        <f t="shared" si="125"/>
        <v>#N/A</v>
      </c>
      <c r="W240" s="150" t="e">
        <f t="shared" si="126"/>
        <v>#N/A</v>
      </c>
      <c r="X240" s="150" t="e">
        <f t="shared" si="127"/>
        <v>#N/A</v>
      </c>
      <c r="Y240" s="150" t="e">
        <f t="shared" si="128"/>
        <v>#N/A</v>
      </c>
      <c r="Z240" s="150" t="e">
        <f t="shared" si="129"/>
        <v>#N/A</v>
      </c>
      <c r="AA240" s="181" t="e">
        <f>IF(D240="",NA(),AVERAGE(D307:D$332,D$215:D240))</f>
        <v>#N/A</v>
      </c>
      <c r="AB240" s="181" t="e">
        <f>IF(E240="",NA(),AVERAGE(E307:E$332,E$215:E240))</f>
        <v>#N/A</v>
      </c>
      <c r="AC240" s="181" t="e">
        <f>IF(F240="",NA(),AVERAGE(F307:F$332,F$215:F240))</f>
        <v>#N/A</v>
      </c>
      <c r="AD240" s="181" t="e">
        <f>IF(G240="",NA(),AVERAGE(G307:G$332,G$215:G240))</f>
        <v>#N/A</v>
      </c>
      <c r="AE240" s="285" t="e">
        <f t="shared" si="130"/>
        <v>#N/A</v>
      </c>
    </row>
    <row r="241" spans="1:31" ht="15" customHeight="1" x14ac:dyDescent="0.25">
      <c r="A241" s="3"/>
      <c r="B241" s="147" t="e">
        <f t="shared" si="135"/>
        <v>#NUM!</v>
      </c>
      <c r="C241" s="94">
        <v>27</v>
      </c>
      <c r="D241" s="292"/>
      <c r="E241" s="292"/>
      <c r="F241" s="292"/>
      <c r="G241" s="292"/>
      <c r="H241" s="112" t="str">
        <f t="shared" si="131"/>
        <v/>
      </c>
      <c r="I241" s="294"/>
      <c r="J241" s="124" t="e">
        <f>IF(H241="", NA(),SUM(H$215:H241))</f>
        <v>#N/A</v>
      </c>
      <c r="K241" s="116" t="e">
        <f>IF(H241="",NA(), AVERAGE(H$215:H241))</f>
        <v>#N/A</v>
      </c>
      <c r="L241" s="119" t="str">
        <f t="shared" si="122"/>
        <v/>
      </c>
      <c r="M241" s="125" t="str">
        <f t="shared" si="132"/>
        <v/>
      </c>
      <c r="N241" s="126" t="e">
        <f>IF(H241="",NA(),SUM(I$215:I241))</f>
        <v>#N/A</v>
      </c>
      <c r="O241" s="118" t="e">
        <f>IF(H241="",NA(),AVERAGE(I$215:I241))</f>
        <v>#N/A</v>
      </c>
      <c r="P241" s="128" t="str">
        <f t="shared" si="123"/>
        <v/>
      </c>
      <c r="Q241" s="125" t="str">
        <f t="shared" si="133"/>
        <v/>
      </c>
      <c r="R241" s="122" t="e">
        <f>IF(H241="",NA(),IF(J307=0,NA(),AVERAGE(H308:H$332,H$215:H241)))</f>
        <v>#N/A</v>
      </c>
      <c r="S241" s="118" t="e">
        <f>IF(H241="",NA(),IF(N307=0,NA(),AVERAGE(I308:I$332,I$215:I241)))</f>
        <v>#N/A</v>
      </c>
      <c r="T241" s="128" t="e">
        <f t="shared" si="134"/>
        <v>#N/A</v>
      </c>
      <c r="U241" s="3"/>
      <c r="V241" s="150" t="e">
        <f t="shared" si="125"/>
        <v>#N/A</v>
      </c>
      <c r="W241" s="150" t="e">
        <f t="shared" si="126"/>
        <v>#N/A</v>
      </c>
      <c r="X241" s="150" t="e">
        <f t="shared" si="127"/>
        <v>#N/A</v>
      </c>
      <c r="Y241" s="150" t="e">
        <f t="shared" si="128"/>
        <v>#N/A</v>
      </c>
      <c r="Z241" s="150" t="e">
        <f t="shared" si="129"/>
        <v>#N/A</v>
      </c>
      <c r="AA241" s="181" t="e">
        <f>IF(D241="",NA(),AVERAGE(D308:D$332,D$215:D241))</f>
        <v>#N/A</v>
      </c>
      <c r="AB241" s="181" t="e">
        <f>IF(E241="",NA(),AVERAGE(E308:E$332,E$215:E241))</f>
        <v>#N/A</v>
      </c>
      <c r="AC241" s="181" t="e">
        <f>IF(F241="",NA(),AVERAGE(F308:F$332,F$215:F241))</f>
        <v>#N/A</v>
      </c>
      <c r="AD241" s="181" t="e">
        <f>IF(G241="",NA(),AVERAGE(G308:G$332,G$215:G241))</f>
        <v>#N/A</v>
      </c>
      <c r="AE241" s="285" t="e">
        <f t="shared" si="130"/>
        <v>#N/A</v>
      </c>
    </row>
    <row r="242" spans="1:31" ht="15" customHeight="1" x14ac:dyDescent="0.25">
      <c r="A242" s="3"/>
      <c r="B242" s="147" t="e">
        <f t="shared" si="135"/>
        <v>#NUM!</v>
      </c>
      <c r="C242" s="94">
        <v>28</v>
      </c>
      <c r="D242" s="292"/>
      <c r="E242" s="292"/>
      <c r="F242" s="292"/>
      <c r="G242" s="292"/>
      <c r="H242" s="112" t="str">
        <f t="shared" si="131"/>
        <v/>
      </c>
      <c r="I242" s="294"/>
      <c r="J242" s="124" t="e">
        <f>IF(H242="", NA(),SUM(H$215:H242))</f>
        <v>#N/A</v>
      </c>
      <c r="K242" s="116" t="e">
        <f>IF(H242="",NA(), AVERAGE(H$215:H242))</f>
        <v>#N/A</v>
      </c>
      <c r="L242" s="119" t="str">
        <f t="shared" si="122"/>
        <v/>
      </c>
      <c r="M242" s="125" t="str">
        <f t="shared" si="132"/>
        <v/>
      </c>
      <c r="N242" s="126" t="e">
        <f>IF(H242="",NA(),SUM(I$215:I242))</f>
        <v>#N/A</v>
      </c>
      <c r="O242" s="118" t="e">
        <f>IF(H242="",NA(),AVERAGE(I$215:I242))</f>
        <v>#N/A</v>
      </c>
      <c r="P242" s="128" t="str">
        <f t="shared" si="123"/>
        <v/>
      </c>
      <c r="Q242" s="125" t="str">
        <f t="shared" si="133"/>
        <v/>
      </c>
      <c r="R242" s="122" t="e">
        <f>IF(H242="",NA(),IF(J308=0,NA(),AVERAGE(H309:H$332,H$215:H242)))</f>
        <v>#N/A</v>
      </c>
      <c r="S242" s="118" t="e">
        <f>IF(H242="",NA(),IF(N308=0,NA(),AVERAGE(I309:I$332,I$215:I242)))</f>
        <v>#N/A</v>
      </c>
      <c r="T242" s="128" t="e">
        <f t="shared" si="134"/>
        <v>#N/A</v>
      </c>
      <c r="U242" s="3"/>
      <c r="V242" s="150" t="e">
        <f t="shared" si="125"/>
        <v>#N/A</v>
      </c>
      <c r="W242" s="150" t="e">
        <f t="shared" si="126"/>
        <v>#N/A</v>
      </c>
      <c r="X242" s="150" t="e">
        <f t="shared" si="127"/>
        <v>#N/A</v>
      </c>
      <c r="Y242" s="150" t="e">
        <f t="shared" si="128"/>
        <v>#N/A</v>
      </c>
      <c r="Z242" s="150" t="e">
        <f t="shared" si="129"/>
        <v>#N/A</v>
      </c>
      <c r="AA242" s="181" t="e">
        <f>IF(D242="",NA(),AVERAGE(D309:D$332,D$215:D242))</f>
        <v>#N/A</v>
      </c>
      <c r="AB242" s="181" t="e">
        <f>IF(E242="",NA(),AVERAGE(E309:E$332,E$215:E242))</f>
        <v>#N/A</v>
      </c>
      <c r="AC242" s="181" t="e">
        <f>IF(F242="",NA(),AVERAGE(F309:F$332,F$215:F242))</f>
        <v>#N/A</v>
      </c>
      <c r="AD242" s="181" t="e">
        <f>IF(G242="",NA(),AVERAGE(G309:G$332,G$215:G242))</f>
        <v>#N/A</v>
      </c>
      <c r="AE242" s="285" t="e">
        <f t="shared" si="130"/>
        <v>#N/A</v>
      </c>
    </row>
    <row r="243" spans="1:31" ht="15" customHeight="1" x14ac:dyDescent="0.25">
      <c r="A243" s="3"/>
      <c r="B243" s="147" t="e">
        <f t="shared" si="135"/>
        <v>#NUM!</v>
      </c>
      <c r="C243" s="94">
        <v>29</v>
      </c>
      <c r="D243" s="292"/>
      <c r="E243" s="292"/>
      <c r="F243" s="292"/>
      <c r="G243" s="292"/>
      <c r="H243" s="112" t="str">
        <f t="shared" si="131"/>
        <v/>
      </c>
      <c r="I243" s="294"/>
      <c r="J243" s="124" t="e">
        <f>IF(H243="", NA(),SUM(H$215:H243))</f>
        <v>#N/A</v>
      </c>
      <c r="K243" s="116" t="e">
        <f>IF(H243="",NA(), AVERAGE(H$215:H243))</f>
        <v>#N/A</v>
      </c>
      <c r="L243" s="119" t="str">
        <f t="shared" si="122"/>
        <v/>
      </c>
      <c r="M243" s="125" t="str">
        <f t="shared" si="132"/>
        <v/>
      </c>
      <c r="N243" s="126" t="e">
        <f>IF(H243="",NA(),SUM(I$215:I243))</f>
        <v>#N/A</v>
      </c>
      <c r="O243" s="118" t="e">
        <f>IF(H243="",NA(),AVERAGE(I$215:I243))</f>
        <v>#N/A</v>
      </c>
      <c r="P243" s="128" t="str">
        <f t="shared" si="123"/>
        <v/>
      </c>
      <c r="Q243" s="125" t="str">
        <f t="shared" si="133"/>
        <v/>
      </c>
      <c r="R243" s="122" t="e">
        <f>IF(H243="",NA(),IF(J309=0,NA(),AVERAGE(H310:H$332,H$215:H243)))</f>
        <v>#N/A</v>
      </c>
      <c r="S243" s="118" t="e">
        <f>IF(H243="",NA(),IF(N309=0,NA(),AVERAGE(I310:I$332,I$215:I243)))</f>
        <v>#N/A</v>
      </c>
      <c r="T243" s="128" t="e">
        <f t="shared" si="134"/>
        <v>#N/A</v>
      </c>
      <c r="U243" s="3"/>
      <c r="V243" s="150" t="e">
        <f t="shared" si="125"/>
        <v>#N/A</v>
      </c>
      <c r="W243" s="150" t="e">
        <f t="shared" si="126"/>
        <v>#N/A</v>
      </c>
      <c r="X243" s="150" t="e">
        <f t="shared" si="127"/>
        <v>#N/A</v>
      </c>
      <c r="Y243" s="150" t="e">
        <f t="shared" si="128"/>
        <v>#N/A</v>
      </c>
      <c r="Z243" s="150" t="e">
        <f t="shared" si="129"/>
        <v>#N/A</v>
      </c>
      <c r="AA243" s="181" t="e">
        <f>IF(D243="",NA(),AVERAGE(D310:D$332,D$215:D243))</f>
        <v>#N/A</v>
      </c>
      <c r="AB243" s="181" t="e">
        <f>IF(E243="",NA(),AVERAGE(E310:E$332,E$215:E243))</f>
        <v>#N/A</v>
      </c>
      <c r="AC243" s="181" t="e">
        <f>IF(F243="",NA(),AVERAGE(F310:F$332,F$215:F243))</f>
        <v>#N/A</v>
      </c>
      <c r="AD243" s="181" t="e">
        <f>IF(G243="",NA(),AVERAGE(G310:G$332,G$215:G243))</f>
        <v>#N/A</v>
      </c>
      <c r="AE243" s="285" t="e">
        <f t="shared" si="130"/>
        <v>#N/A</v>
      </c>
    </row>
    <row r="244" spans="1:31" ht="15" customHeight="1" x14ac:dyDescent="0.25">
      <c r="A244" s="3"/>
      <c r="B244" s="147" t="e">
        <f t="shared" si="135"/>
        <v>#NUM!</v>
      </c>
      <c r="C244" s="94">
        <v>30</v>
      </c>
      <c r="D244" s="292"/>
      <c r="E244" s="292"/>
      <c r="F244" s="292"/>
      <c r="G244" s="292"/>
      <c r="H244" s="112" t="str">
        <f t="shared" si="131"/>
        <v/>
      </c>
      <c r="I244" s="294"/>
      <c r="J244" s="124" t="e">
        <f>IF(H244="", NA(),SUM(H$215:H244))</f>
        <v>#N/A</v>
      </c>
      <c r="K244" s="116" t="e">
        <f>IF(H244="",NA(), AVERAGE(H$215:H244))</f>
        <v>#N/A</v>
      </c>
      <c r="L244" s="119" t="str">
        <f t="shared" si="122"/>
        <v/>
      </c>
      <c r="M244" s="125" t="str">
        <f t="shared" si="132"/>
        <v/>
      </c>
      <c r="N244" s="126" t="e">
        <f>IF(H244="",NA(),SUM(I$215:I244))</f>
        <v>#N/A</v>
      </c>
      <c r="O244" s="118" t="e">
        <f>IF(H244="",NA(),AVERAGE(I$215:I244))</f>
        <v>#N/A</v>
      </c>
      <c r="P244" s="128" t="str">
        <f t="shared" si="123"/>
        <v/>
      </c>
      <c r="Q244" s="125" t="str">
        <f t="shared" si="133"/>
        <v/>
      </c>
      <c r="R244" s="122" t="e">
        <f>IF(H244="",NA(),IF(J310=0,NA(),AVERAGE(H311:H$332,H$215:H244)))</f>
        <v>#N/A</v>
      </c>
      <c r="S244" s="118" t="e">
        <f>IF(H244="",NA(),IF(N310=0,NA(),AVERAGE(I311:I$332,I$215:I244)))</f>
        <v>#N/A</v>
      </c>
      <c r="T244" s="128" t="e">
        <f t="shared" si="134"/>
        <v>#N/A</v>
      </c>
      <c r="U244" s="3"/>
      <c r="V244" s="150" t="e">
        <f t="shared" si="125"/>
        <v>#N/A</v>
      </c>
      <c r="W244" s="150" t="e">
        <f t="shared" si="126"/>
        <v>#N/A</v>
      </c>
      <c r="X244" s="150" t="e">
        <f t="shared" si="127"/>
        <v>#N/A</v>
      </c>
      <c r="Y244" s="150" t="e">
        <f t="shared" si="128"/>
        <v>#N/A</v>
      </c>
      <c r="Z244" s="150" t="e">
        <f t="shared" si="129"/>
        <v>#N/A</v>
      </c>
      <c r="AA244" s="181" t="e">
        <f>IF(D244="",NA(),AVERAGE(D311:D$332,D$215:D244))</f>
        <v>#N/A</v>
      </c>
      <c r="AB244" s="181" t="e">
        <f>IF(E244="",NA(),AVERAGE(E311:E$332,E$215:E244))</f>
        <v>#N/A</v>
      </c>
      <c r="AC244" s="181" t="e">
        <f>IF(F244="",NA(),AVERAGE(F311:F$332,F$215:F244))</f>
        <v>#N/A</v>
      </c>
      <c r="AD244" s="181" t="e">
        <f>IF(G244="",NA(),AVERAGE(G311:G$332,G$215:G244))</f>
        <v>#N/A</v>
      </c>
      <c r="AE244" s="285" t="e">
        <f t="shared" si="130"/>
        <v>#N/A</v>
      </c>
    </row>
    <row r="245" spans="1:31" ht="15" customHeight="1" x14ac:dyDescent="0.25">
      <c r="A245" s="3"/>
      <c r="B245" s="147" t="e">
        <f t="shared" si="135"/>
        <v>#NUM!</v>
      </c>
      <c r="C245" s="94">
        <v>31</v>
      </c>
      <c r="D245" s="292"/>
      <c r="E245" s="292"/>
      <c r="F245" s="292"/>
      <c r="G245" s="292"/>
      <c r="H245" s="112" t="str">
        <f t="shared" si="131"/>
        <v/>
      </c>
      <c r="I245" s="294"/>
      <c r="J245" s="124" t="e">
        <f>IF(H245="", NA(),SUM(H$215:H245))</f>
        <v>#N/A</v>
      </c>
      <c r="K245" s="116" t="e">
        <f>IF(H245="",NA(), AVERAGE(H$215:H245))</f>
        <v>#N/A</v>
      </c>
      <c r="L245" s="119" t="str">
        <f t="shared" si="122"/>
        <v/>
      </c>
      <c r="M245" s="125" t="str">
        <f t="shared" si="132"/>
        <v/>
      </c>
      <c r="N245" s="126" t="e">
        <f>IF(H245="",NA(),SUM(I$215:I245))</f>
        <v>#N/A</v>
      </c>
      <c r="O245" s="118" t="e">
        <f>IF(H245="",NA(),AVERAGE(I$215:I245))</f>
        <v>#N/A</v>
      </c>
      <c r="P245" s="128" t="str">
        <f t="shared" si="123"/>
        <v/>
      </c>
      <c r="Q245" s="125" t="str">
        <f t="shared" si="133"/>
        <v/>
      </c>
      <c r="R245" s="122" t="e">
        <f>IF(H245="",NA(),IF(J311=0,NA(),AVERAGE(H312:H$332,H$215:H245)))</f>
        <v>#N/A</v>
      </c>
      <c r="S245" s="118" t="e">
        <f>IF(H245="",NA(),IF(N311=0,NA(),AVERAGE(I312:I$332,I$215:I245)))</f>
        <v>#N/A</v>
      </c>
      <c r="T245" s="128" t="e">
        <f t="shared" si="134"/>
        <v>#N/A</v>
      </c>
      <c r="U245" s="3"/>
      <c r="V245" s="150" t="e">
        <f t="shared" si="125"/>
        <v>#N/A</v>
      </c>
      <c r="W245" s="150" t="e">
        <f t="shared" si="126"/>
        <v>#N/A</v>
      </c>
      <c r="X245" s="150" t="e">
        <f t="shared" si="127"/>
        <v>#N/A</v>
      </c>
      <c r="Y245" s="150" t="e">
        <f t="shared" si="128"/>
        <v>#N/A</v>
      </c>
      <c r="Z245" s="150" t="e">
        <f t="shared" si="129"/>
        <v>#N/A</v>
      </c>
      <c r="AA245" s="181" t="e">
        <f>IF(D245="",NA(),AVERAGE(D312:D$332,D$215:D245))</f>
        <v>#N/A</v>
      </c>
      <c r="AB245" s="181" t="e">
        <f>IF(E245="",NA(),AVERAGE(E312:E$332,E$215:E245))</f>
        <v>#N/A</v>
      </c>
      <c r="AC245" s="181" t="e">
        <f>IF(F245="",NA(),AVERAGE(F312:F$332,F$215:F245))</f>
        <v>#N/A</v>
      </c>
      <c r="AD245" s="181" t="e">
        <f>IF(G245="",NA(),AVERAGE(G312:G$332,G$215:G245))</f>
        <v>#N/A</v>
      </c>
      <c r="AE245" s="285" t="e">
        <f t="shared" si="130"/>
        <v>#N/A</v>
      </c>
    </row>
    <row r="246" spans="1:31" ht="15" customHeight="1" x14ac:dyDescent="0.25">
      <c r="A246" s="3"/>
      <c r="B246" s="147" t="e">
        <f t="shared" si="135"/>
        <v>#NUM!</v>
      </c>
      <c r="C246" s="94">
        <v>32</v>
      </c>
      <c r="D246" s="292"/>
      <c r="E246" s="292"/>
      <c r="F246" s="292"/>
      <c r="G246" s="292"/>
      <c r="H246" s="112" t="str">
        <f t="shared" si="131"/>
        <v/>
      </c>
      <c r="I246" s="294"/>
      <c r="J246" s="124" t="e">
        <f>IF(H246="", NA(),SUM(H$215:H246))</f>
        <v>#N/A</v>
      </c>
      <c r="K246" s="116" t="e">
        <f>IF(H246="",NA(), AVERAGE(H$215:H246))</f>
        <v>#N/A</v>
      </c>
      <c r="L246" s="119" t="str">
        <f t="shared" si="122"/>
        <v/>
      </c>
      <c r="M246" s="125" t="str">
        <f t="shared" si="132"/>
        <v/>
      </c>
      <c r="N246" s="126" t="e">
        <f>IF(H246="",NA(),SUM(I$215:I246))</f>
        <v>#N/A</v>
      </c>
      <c r="O246" s="118" t="e">
        <f>IF(H246="",NA(),AVERAGE(I$215:I246))</f>
        <v>#N/A</v>
      </c>
      <c r="P246" s="128" t="str">
        <f t="shared" si="123"/>
        <v/>
      </c>
      <c r="Q246" s="125" t="str">
        <f t="shared" si="133"/>
        <v/>
      </c>
      <c r="R246" s="122" t="e">
        <f>IF(H246="",NA(),IF(J312=0,NA(),AVERAGE(H313:H$332,H$215:H246)))</f>
        <v>#N/A</v>
      </c>
      <c r="S246" s="118" t="e">
        <f>IF(H246="",NA(),IF(N312=0,NA(),AVERAGE(I313:I$332,I$215:I246)))</f>
        <v>#N/A</v>
      </c>
      <c r="T246" s="128" t="e">
        <f t="shared" si="134"/>
        <v>#N/A</v>
      </c>
      <c r="U246" s="3"/>
      <c r="V246" s="150" t="e">
        <f t="shared" si="125"/>
        <v>#N/A</v>
      </c>
      <c r="W246" s="150" t="e">
        <f t="shared" si="126"/>
        <v>#N/A</v>
      </c>
      <c r="X246" s="150" t="e">
        <f t="shared" si="127"/>
        <v>#N/A</v>
      </c>
      <c r="Y246" s="150" t="e">
        <f t="shared" si="128"/>
        <v>#N/A</v>
      </c>
      <c r="Z246" s="150" t="e">
        <f t="shared" si="129"/>
        <v>#N/A</v>
      </c>
      <c r="AA246" s="181" t="e">
        <f>IF(D246="",NA(),AVERAGE(D313:D$332,D$215:D246))</f>
        <v>#N/A</v>
      </c>
      <c r="AB246" s="181" t="e">
        <f>IF(E246="",NA(),AVERAGE(E313:E$332,E$215:E246))</f>
        <v>#N/A</v>
      </c>
      <c r="AC246" s="181" t="e">
        <f>IF(F246="",NA(),AVERAGE(F313:F$332,F$215:F246))</f>
        <v>#N/A</v>
      </c>
      <c r="AD246" s="181" t="e">
        <f>IF(G246="",NA(),AVERAGE(G313:G$332,G$215:G246))</f>
        <v>#N/A</v>
      </c>
      <c r="AE246" s="285" t="e">
        <f t="shared" si="130"/>
        <v>#N/A</v>
      </c>
    </row>
    <row r="247" spans="1:31" ht="15" customHeight="1" x14ac:dyDescent="0.25">
      <c r="A247" s="3"/>
      <c r="B247" s="147" t="e">
        <f t="shared" si="135"/>
        <v>#NUM!</v>
      </c>
      <c r="C247" s="94">
        <v>33</v>
      </c>
      <c r="D247" s="292"/>
      <c r="E247" s="292"/>
      <c r="F247" s="292"/>
      <c r="G247" s="292"/>
      <c r="H247" s="112" t="str">
        <f t="shared" si="131"/>
        <v/>
      </c>
      <c r="I247" s="294"/>
      <c r="J247" s="124" t="e">
        <f>IF(H247="", NA(),SUM(H$215:H247))</f>
        <v>#N/A</v>
      </c>
      <c r="K247" s="116" t="e">
        <f>IF(H247="",NA(), AVERAGE(H$215:H247))</f>
        <v>#N/A</v>
      </c>
      <c r="L247" s="119" t="str">
        <f t="shared" ref="L247:L267" si="136">IF(H247="","",IF(J313=0,NA(), K247-K313))</f>
        <v/>
      </c>
      <c r="M247" s="125" t="str">
        <f t="shared" si="132"/>
        <v/>
      </c>
      <c r="N247" s="126" t="e">
        <f>IF(H247="",NA(),SUM(I$215:I247))</f>
        <v>#N/A</v>
      </c>
      <c r="O247" s="118" t="e">
        <f>IF(H247="",NA(),AVERAGE(I$215:I247))</f>
        <v>#N/A</v>
      </c>
      <c r="P247" s="128" t="str">
        <f t="shared" ref="P247:P267" si="137">IF(H247="","",IF(N313=0,NA(), O247-O313))</f>
        <v/>
      </c>
      <c r="Q247" s="125" t="str">
        <f t="shared" si="133"/>
        <v/>
      </c>
      <c r="R247" s="122" t="e">
        <f>IF(H247="",NA(),IF(J313=0,NA(),AVERAGE(H314:H$332,H$215:H247)))</f>
        <v>#N/A</v>
      </c>
      <c r="S247" s="118" t="e">
        <f>IF(H247="",NA(),IF(N313=0,NA(),AVERAGE(I314:I$332,I$215:I247)))</f>
        <v>#N/A</v>
      </c>
      <c r="T247" s="128" t="e">
        <f t="shared" si="134"/>
        <v>#N/A</v>
      </c>
      <c r="U247" s="3"/>
      <c r="V247" s="150" t="e">
        <f t="shared" ref="V247:V267" si="138">IF(H247="",NA(),+H247)</f>
        <v>#N/A</v>
      </c>
      <c r="W247" s="150" t="e">
        <f t="shared" ref="W247:W267" si="139">IF(D247="",NA(),+D247)</f>
        <v>#N/A</v>
      </c>
      <c r="X247" s="150" t="e">
        <f t="shared" ref="X247:X267" si="140">IF(E247="",NA(),+E247)</f>
        <v>#N/A</v>
      </c>
      <c r="Y247" s="150" t="e">
        <f t="shared" ref="Y247:Y267" si="141">IF(F247="",NA(),+F247)</f>
        <v>#N/A</v>
      </c>
      <c r="Z247" s="150" t="e">
        <f t="shared" ref="Z247:Z267" si="142">IF(G247="",NA(),+G247)</f>
        <v>#N/A</v>
      </c>
      <c r="AA247" s="181" t="e">
        <f>IF(D247="",NA(),AVERAGE(D314:D$332,D$215:D247))</f>
        <v>#N/A</v>
      </c>
      <c r="AB247" s="181" t="e">
        <f>IF(E247="",NA(),AVERAGE(E314:E$332,E$215:E247))</f>
        <v>#N/A</v>
      </c>
      <c r="AC247" s="181" t="e">
        <f>IF(F247="",NA(),AVERAGE(F314:F$332,F$215:F247))</f>
        <v>#N/A</v>
      </c>
      <c r="AD247" s="181" t="e">
        <f>IF(G247="",NA(),AVERAGE(G314:G$332,G$215:G247))</f>
        <v>#N/A</v>
      </c>
      <c r="AE247" s="285" t="e">
        <f t="shared" ref="AE247:AE267" si="143">IF(I247="",NA(),I247)</f>
        <v>#N/A</v>
      </c>
    </row>
    <row r="248" spans="1:31" ht="15" customHeight="1" x14ac:dyDescent="0.25">
      <c r="A248" s="3"/>
      <c r="B248" s="147" t="e">
        <f t="shared" si="135"/>
        <v>#NUM!</v>
      </c>
      <c r="C248" s="94">
        <v>34</v>
      </c>
      <c r="D248" s="292"/>
      <c r="E248" s="292"/>
      <c r="F248" s="292"/>
      <c r="G248" s="292"/>
      <c r="H248" s="112" t="str">
        <f t="shared" si="131"/>
        <v/>
      </c>
      <c r="I248" s="294"/>
      <c r="J248" s="124" t="e">
        <f>IF(H248="", NA(),SUM(H$215:H248))</f>
        <v>#N/A</v>
      </c>
      <c r="K248" s="116" t="e">
        <f>IF(H248="",NA(), AVERAGE(H$215:H248))</f>
        <v>#N/A</v>
      </c>
      <c r="L248" s="119" t="str">
        <f t="shared" si="136"/>
        <v/>
      </c>
      <c r="M248" s="125" t="str">
        <f t="shared" si="132"/>
        <v/>
      </c>
      <c r="N248" s="126" t="e">
        <f>IF(H248="",NA(),SUM(I$215:I248))</f>
        <v>#N/A</v>
      </c>
      <c r="O248" s="118" t="e">
        <f>IF(H248="",NA(),AVERAGE(I$215:I248))</f>
        <v>#N/A</v>
      </c>
      <c r="P248" s="128" t="str">
        <f t="shared" si="137"/>
        <v/>
      </c>
      <c r="Q248" s="125" t="str">
        <f t="shared" si="133"/>
        <v/>
      </c>
      <c r="R248" s="122" t="e">
        <f>IF(H248="",NA(),IF(J314=0,NA(),AVERAGE(H315:H$332,H$215:H248)))</f>
        <v>#N/A</v>
      </c>
      <c r="S248" s="118" t="e">
        <f>IF(H248="",NA(),IF(N314=0,NA(),AVERAGE(I315:I$332,I$215:I248)))</f>
        <v>#N/A</v>
      </c>
      <c r="T248" s="128" t="e">
        <f t="shared" si="134"/>
        <v>#N/A</v>
      </c>
      <c r="U248" s="3"/>
      <c r="V248" s="150" t="e">
        <f t="shared" si="138"/>
        <v>#N/A</v>
      </c>
      <c r="W248" s="150" t="e">
        <f t="shared" si="139"/>
        <v>#N/A</v>
      </c>
      <c r="X248" s="150" t="e">
        <f t="shared" si="140"/>
        <v>#N/A</v>
      </c>
      <c r="Y248" s="150" t="e">
        <f t="shared" si="141"/>
        <v>#N/A</v>
      </c>
      <c r="Z248" s="150" t="e">
        <f t="shared" si="142"/>
        <v>#N/A</v>
      </c>
      <c r="AA248" s="181" t="e">
        <f>IF(D248="",NA(),AVERAGE(D315:D$332,D$215:D248))</f>
        <v>#N/A</v>
      </c>
      <c r="AB248" s="181" t="e">
        <f>IF(E248="",NA(),AVERAGE(E315:E$332,E$215:E248))</f>
        <v>#N/A</v>
      </c>
      <c r="AC248" s="181" t="e">
        <f>IF(F248="",NA(),AVERAGE(F315:F$332,F$215:F248))</f>
        <v>#N/A</v>
      </c>
      <c r="AD248" s="181" t="e">
        <f>IF(G248="",NA(),AVERAGE(G315:G$332,G$215:G248))</f>
        <v>#N/A</v>
      </c>
      <c r="AE248" s="285" t="e">
        <f t="shared" si="143"/>
        <v>#N/A</v>
      </c>
    </row>
    <row r="249" spans="1:31" ht="15" customHeight="1" x14ac:dyDescent="0.25">
      <c r="A249" s="3"/>
      <c r="B249" s="147" t="e">
        <f t="shared" si="135"/>
        <v>#NUM!</v>
      </c>
      <c r="C249" s="94">
        <v>35</v>
      </c>
      <c r="D249" s="292"/>
      <c r="E249" s="292"/>
      <c r="F249" s="292"/>
      <c r="G249" s="292"/>
      <c r="H249" s="112" t="str">
        <f t="shared" si="131"/>
        <v/>
      </c>
      <c r="I249" s="294"/>
      <c r="J249" s="124" t="e">
        <f>IF(H249="", NA(),SUM(H$215:H249))</f>
        <v>#N/A</v>
      </c>
      <c r="K249" s="116" t="e">
        <f>IF(H249="",NA(), AVERAGE(H$215:H249))</f>
        <v>#N/A</v>
      </c>
      <c r="L249" s="119" t="str">
        <f t="shared" si="136"/>
        <v/>
      </c>
      <c r="M249" s="125" t="str">
        <f t="shared" si="132"/>
        <v/>
      </c>
      <c r="N249" s="126" t="e">
        <f>IF(H249="",NA(),SUM(I$215:I249))</f>
        <v>#N/A</v>
      </c>
      <c r="O249" s="118" t="e">
        <f>IF(H249="",NA(),AVERAGE(I$215:I249))</f>
        <v>#N/A</v>
      </c>
      <c r="P249" s="128" t="str">
        <f t="shared" si="137"/>
        <v/>
      </c>
      <c r="Q249" s="125" t="str">
        <f t="shared" si="133"/>
        <v/>
      </c>
      <c r="R249" s="122" t="e">
        <f>IF(H249="",NA(),IF(J315=0,NA(),AVERAGE(H316:H$332,H$215:H249)))</f>
        <v>#N/A</v>
      </c>
      <c r="S249" s="118" t="e">
        <f>IF(H249="",NA(),IF(N315=0,NA(),AVERAGE(I316:I$332,I$215:I249)))</f>
        <v>#N/A</v>
      </c>
      <c r="T249" s="128" t="e">
        <f t="shared" si="134"/>
        <v>#N/A</v>
      </c>
      <c r="U249" s="3"/>
      <c r="V249" s="150" t="e">
        <f t="shared" si="138"/>
        <v>#N/A</v>
      </c>
      <c r="W249" s="150" t="e">
        <f t="shared" si="139"/>
        <v>#N/A</v>
      </c>
      <c r="X249" s="150" t="e">
        <f t="shared" si="140"/>
        <v>#N/A</v>
      </c>
      <c r="Y249" s="150" t="e">
        <f t="shared" si="141"/>
        <v>#N/A</v>
      </c>
      <c r="Z249" s="150" t="e">
        <f t="shared" si="142"/>
        <v>#N/A</v>
      </c>
      <c r="AA249" s="181" t="e">
        <f>IF(D249="",NA(),AVERAGE(D316:D$332,D$215:D249))</f>
        <v>#N/A</v>
      </c>
      <c r="AB249" s="181" t="e">
        <f>IF(E249="",NA(),AVERAGE(E316:E$332,E$215:E249))</f>
        <v>#N/A</v>
      </c>
      <c r="AC249" s="181" t="e">
        <f>IF(F249="",NA(),AVERAGE(F316:F$332,F$215:F249))</f>
        <v>#N/A</v>
      </c>
      <c r="AD249" s="181" t="e">
        <f>IF(G249="",NA(),AVERAGE(G316:G$332,G$215:G249))</f>
        <v>#N/A</v>
      </c>
      <c r="AE249" s="285" t="e">
        <f t="shared" si="143"/>
        <v>#N/A</v>
      </c>
    </row>
    <row r="250" spans="1:31" ht="15" customHeight="1" x14ac:dyDescent="0.25">
      <c r="A250" s="3"/>
      <c r="B250" s="147" t="e">
        <f t="shared" si="135"/>
        <v>#NUM!</v>
      </c>
      <c r="C250" s="94">
        <v>36</v>
      </c>
      <c r="D250" s="292"/>
      <c r="E250" s="292"/>
      <c r="F250" s="292"/>
      <c r="G250" s="292"/>
      <c r="H250" s="112" t="str">
        <f t="shared" si="131"/>
        <v/>
      </c>
      <c r="I250" s="294"/>
      <c r="J250" s="124" t="e">
        <f>IF(H250="", NA(),SUM(H$215:H250))</f>
        <v>#N/A</v>
      </c>
      <c r="K250" s="116" t="e">
        <f>IF(H250="",NA(), AVERAGE(H$215:H250))</f>
        <v>#N/A</v>
      </c>
      <c r="L250" s="119" t="str">
        <f t="shared" si="136"/>
        <v/>
      </c>
      <c r="M250" s="125" t="str">
        <f t="shared" si="132"/>
        <v/>
      </c>
      <c r="N250" s="126" t="e">
        <f>IF(H250="",NA(),SUM(I$215:I250))</f>
        <v>#N/A</v>
      </c>
      <c r="O250" s="118" t="e">
        <f>IF(H250="",NA(),AVERAGE(I$215:I250))</f>
        <v>#N/A</v>
      </c>
      <c r="P250" s="128" t="str">
        <f t="shared" si="137"/>
        <v/>
      </c>
      <c r="Q250" s="125" t="str">
        <f t="shared" si="133"/>
        <v/>
      </c>
      <c r="R250" s="122" t="e">
        <f>IF(H250="",NA(),IF(J316=0,NA(),AVERAGE(H317:H$332,H$215:H250)))</f>
        <v>#N/A</v>
      </c>
      <c r="S250" s="118" t="e">
        <f>IF(H250="",NA(),IF(N316=0,NA(),AVERAGE(I317:I$332,I$215:I250)))</f>
        <v>#N/A</v>
      </c>
      <c r="T250" s="128" t="e">
        <f t="shared" si="134"/>
        <v>#N/A</v>
      </c>
      <c r="U250" s="3"/>
      <c r="V250" s="150" t="e">
        <f t="shared" si="138"/>
        <v>#N/A</v>
      </c>
      <c r="W250" s="150" t="e">
        <f t="shared" si="139"/>
        <v>#N/A</v>
      </c>
      <c r="X250" s="150" t="e">
        <f t="shared" si="140"/>
        <v>#N/A</v>
      </c>
      <c r="Y250" s="150" t="e">
        <f t="shared" si="141"/>
        <v>#N/A</v>
      </c>
      <c r="Z250" s="150" t="e">
        <f t="shared" si="142"/>
        <v>#N/A</v>
      </c>
      <c r="AA250" s="181" t="e">
        <f>IF(D250="",NA(),AVERAGE(D317:D$332,D$215:D250))</f>
        <v>#N/A</v>
      </c>
      <c r="AB250" s="181" t="e">
        <f>IF(E250="",NA(),AVERAGE(E317:E$332,E$215:E250))</f>
        <v>#N/A</v>
      </c>
      <c r="AC250" s="181" t="e">
        <f>IF(F250="",NA(),AVERAGE(F317:F$332,F$215:F250))</f>
        <v>#N/A</v>
      </c>
      <c r="AD250" s="181" t="e">
        <f>IF(G250="",NA(),AVERAGE(G317:G$332,G$215:G250))</f>
        <v>#N/A</v>
      </c>
      <c r="AE250" s="285" t="e">
        <f t="shared" si="143"/>
        <v>#N/A</v>
      </c>
    </row>
    <row r="251" spans="1:31" ht="15" customHeight="1" x14ac:dyDescent="0.25">
      <c r="A251" s="3"/>
      <c r="B251" s="147" t="e">
        <f t="shared" si="135"/>
        <v>#NUM!</v>
      </c>
      <c r="C251" s="94">
        <v>37</v>
      </c>
      <c r="D251" s="292"/>
      <c r="E251" s="292"/>
      <c r="F251" s="292"/>
      <c r="G251" s="292"/>
      <c r="H251" s="112" t="str">
        <f t="shared" si="131"/>
        <v/>
      </c>
      <c r="I251" s="294"/>
      <c r="J251" s="124" t="e">
        <f>IF(H251="", NA(),SUM(H$215:H251))</f>
        <v>#N/A</v>
      </c>
      <c r="K251" s="116" t="e">
        <f>IF(H251="",NA(), AVERAGE(H$215:H251))</f>
        <v>#N/A</v>
      </c>
      <c r="L251" s="119" t="str">
        <f t="shared" si="136"/>
        <v/>
      </c>
      <c r="M251" s="125" t="str">
        <f t="shared" si="132"/>
        <v/>
      </c>
      <c r="N251" s="126" t="e">
        <f>IF(H251="",NA(),SUM(I$215:I251))</f>
        <v>#N/A</v>
      </c>
      <c r="O251" s="118" t="e">
        <f>IF(H251="",NA(),AVERAGE(I$215:I251))</f>
        <v>#N/A</v>
      </c>
      <c r="P251" s="128" t="str">
        <f t="shared" si="137"/>
        <v/>
      </c>
      <c r="Q251" s="125" t="str">
        <f t="shared" si="133"/>
        <v/>
      </c>
      <c r="R251" s="122" t="e">
        <f>IF(H251="",NA(),IF(J317=0,NA(),AVERAGE(H318:H$332,H$215:H251)))</f>
        <v>#N/A</v>
      </c>
      <c r="S251" s="118" t="e">
        <f>IF(H251="",NA(),IF(N317=0,NA(),AVERAGE(I318:I$332,I$215:I251)))</f>
        <v>#N/A</v>
      </c>
      <c r="T251" s="128" t="e">
        <f t="shared" si="134"/>
        <v>#N/A</v>
      </c>
      <c r="U251" s="3"/>
      <c r="V251" s="150" t="e">
        <f t="shared" si="138"/>
        <v>#N/A</v>
      </c>
      <c r="W251" s="150" t="e">
        <f t="shared" si="139"/>
        <v>#N/A</v>
      </c>
      <c r="X251" s="150" t="e">
        <f t="shared" si="140"/>
        <v>#N/A</v>
      </c>
      <c r="Y251" s="150" t="e">
        <f t="shared" si="141"/>
        <v>#N/A</v>
      </c>
      <c r="Z251" s="150" t="e">
        <f t="shared" si="142"/>
        <v>#N/A</v>
      </c>
      <c r="AA251" s="181" t="e">
        <f>IF(D251="",NA(),AVERAGE(D318:D$332,D$215:D251))</f>
        <v>#N/A</v>
      </c>
      <c r="AB251" s="181" t="e">
        <f>IF(E251="",NA(),AVERAGE(E318:E$332,E$215:E251))</f>
        <v>#N/A</v>
      </c>
      <c r="AC251" s="181" t="e">
        <f>IF(F251="",NA(),AVERAGE(F318:F$332,F$215:F251))</f>
        <v>#N/A</v>
      </c>
      <c r="AD251" s="181" t="e">
        <f>IF(G251="",NA(),AVERAGE(G318:G$332,G$215:G251))</f>
        <v>#N/A</v>
      </c>
      <c r="AE251" s="285" t="e">
        <f t="shared" si="143"/>
        <v>#N/A</v>
      </c>
    </row>
    <row r="252" spans="1:31" ht="15" customHeight="1" x14ac:dyDescent="0.25">
      <c r="A252" s="3"/>
      <c r="B252" s="147" t="e">
        <f t="shared" si="135"/>
        <v>#NUM!</v>
      </c>
      <c r="C252" s="94">
        <v>38</v>
      </c>
      <c r="D252" s="292"/>
      <c r="E252" s="292"/>
      <c r="F252" s="292"/>
      <c r="G252" s="292"/>
      <c r="H252" s="112" t="str">
        <f t="shared" si="131"/>
        <v/>
      </c>
      <c r="I252" s="294"/>
      <c r="J252" s="124" t="e">
        <f>IF(H252="", NA(),SUM(H$215:H252))</f>
        <v>#N/A</v>
      </c>
      <c r="K252" s="116" t="e">
        <f>IF(H252="",NA(), AVERAGE(H$215:H252))</f>
        <v>#N/A</v>
      </c>
      <c r="L252" s="119" t="str">
        <f t="shared" si="136"/>
        <v/>
      </c>
      <c r="M252" s="125" t="str">
        <f t="shared" si="132"/>
        <v/>
      </c>
      <c r="N252" s="126" t="e">
        <f>IF(H252="",NA(),SUM(I$215:I252))</f>
        <v>#N/A</v>
      </c>
      <c r="O252" s="118" t="e">
        <f>IF(H252="",NA(),AVERAGE(I$215:I252))</f>
        <v>#N/A</v>
      </c>
      <c r="P252" s="128" t="str">
        <f t="shared" si="137"/>
        <v/>
      </c>
      <c r="Q252" s="125" t="str">
        <f t="shared" si="133"/>
        <v/>
      </c>
      <c r="R252" s="122" t="e">
        <f>IF(H252="",NA(),IF(J318=0,NA(),AVERAGE(H319:H$332,H$215:H252)))</f>
        <v>#N/A</v>
      </c>
      <c r="S252" s="118" t="e">
        <f>IF(H252="",NA(),IF(N318=0,NA(),AVERAGE(I319:I$332,I$215:I252)))</f>
        <v>#N/A</v>
      </c>
      <c r="T252" s="128" t="e">
        <f t="shared" si="134"/>
        <v>#N/A</v>
      </c>
      <c r="U252" s="3"/>
      <c r="V252" s="150" t="e">
        <f t="shared" si="138"/>
        <v>#N/A</v>
      </c>
      <c r="W252" s="150" t="e">
        <f t="shared" si="139"/>
        <v>#N/A</v>
      </c>
      <c r="X252" s="150" t="e">
        <f t="shared" si="140"/>
        <v>#N/A</v>
      </c>
      <c r="Y252" s="150" t="e">
        <f t="shared" si="141"/>
        <v>#N/A</v>
      </c>
      <c r="Z252" s="150" t="e">
        <f t="shared" si="142"/>
        <v>#N/A</v>
      </c>
      <c r="AA252" s="181" t="e">
        <f>IF(D252="",NA(),AVERAGE(D319:D$332,D$215:D252))</f>
        <v>#N/A</v>
      </c>
      <c r="AB252" s="181" t="e">
        <f>IF(E252="",NA(),AVERAGE(E319:E$332,E$215:E252))</f>
        <v>#N/A</v>
      </c>
      <c r="AC252" s="181" t="e">
        <f>IF(F252="",NA(),AVERAGE(F319:F$332,F$215:F252))</f>
        <v>#N/A</v>
      </c>
      <c r="AD252" s="181" t="e">
        <f>IF(G252="",NA(),AVERAGE(G319:G$332,G$215:G252))</f>
        <v>#N/A</v>
      </c>
      <c r="AE252" s="285" t="e">
        <f t="shared" si="143"/>
        <v>#N/A</v>
      </c>
    </row>
    <row r="253" spans="1:31" ht="15" customHeight="1" x14ac:dyDescent="0.25">
      <c r="A253" s="3"/>
      <c r="B253" s="147" t="e">
        <f t="shared" si="135"/>
        <v>#NUM!</v>
      </c>
      <c r="C253" s="94">
        <v>39</v>
      </c>
      <c r="D253" s="292"/>
      <c r="E253" s="292"/>
      <c r="F253" s="292"/>
      <c r="G253" s="292"/>
      <c r="H253" s="112" t="str">
        <f t="shared" si="131"/>
        <v/>
      </c>
      <c r="I253" s="294"/>
      <c r="J253" s="124" t="e">
        <f>IF(H253="", NA(),SUM(H$215:H253))</f>
        <v>#N/A</v>
      </c>
      <c r="K253" s="116" t="e">
        <f>IF(H253="",NA(), AVERAGE(H$215:H253))</f>
        <v>#N/A</v>
      </c>
      <c r="L253" s="119" t="str">
        <f t="shared" si="136"/>
        <v/>
      </c>
      <c r="M253" s="125" t="str">
        <f t="shared" si="132"/>
        <v/>
      </c>
      <c r="N253" s="126" t="e">
        <f>IF(H253="",NA(),SUM(I$215:I253))</f>
        <v>#N/A</v>
      </c>
      <c r="O253" s="118" t="e">
        <f>IF(H253="",NA(),AVERAGE(I$215:I253))</f>
        <v>#N/A</v>
      </c>
      <c r="P253" s="128" t="str">
        <f t="shared" si="137"/>
        <v/>
      </c>
      <c r="Q253" s="125" t="str">
        <f t="shared" si="133"/>
        <v/>
      </c>
      <c r="R253" s="122" t="e">
        <f>IF(H253="",NA(),IF(J319=0,NA(),AVERAGE(H320:H$332,H$215:H253)))</f>
        <v>#N/A</v>
      </c>
      <c r="S253" s="118" t="e">
        <f>IF(H253="",NA(),IF(N319=0,NA(),AVERAGE(I320:I$332,I$215:I253)))</f>
        <v>#N/A</v>
      </c>
      <c r="T253" s="128" t="e">
        <f t="shared" si="134"/>
        <v>#N/A</v>
      </c>
      <c r="U253" s="3"/>
      <c r="V253" s="150" t="e">
        <f t="shared" si="138"/>
        <v>#N/A</v>
      </c>
      <c r="W253" s="150" t="e">
        <f t="shared" si="139"/>
        <v>#N/A</v>
      </c>
      <c r="X253" s="150" t="e">
        <f t="shared" si="140"/>
        <v>#N/A</v>
      </c>
      <c r="Y253" s="150" t="e">
        <f t="shared" si="141"/>
        <v>#N/A</v>
      </c>
      <c r="Z253" s="150" t="e">
        <f t="shared" si="142"/>
        <v>#N/A</v>
      </c>
      <c r="AA253" s="181" t="e">
        <f>IF(D253="",NA(),AVERAGE(D320:D$332,D$215:D253))</f>
        <v>#N/A</v>
      </c>
      <c r="AB253" s="181" t="e">
        <f>IF(E253="",NA(),AVERAGE(E320:E$332,E$215:E253))</f>
        <v>#N/A</v>
      </c>
      <c r="AC253" s="181" t="e">
        <f>IF(F253="",NA(),AVERAGE(F320:F$332,F$215:F253))</f>
        <v>#N/A</v>
      </c>
      <c r="AD253" s="181" t="e">
        <f>IF(G253="",NA(),AVERAGE(G320:G$332,G$215:G253))</f>
        <v>#N/A</v>
      </c>
      <c r="AE253" s="285" t="e">
        <f t="shared" si="143"/>
        <v>#N/A</v>
      </c>
    </row>
    <row r="254" spans="1:31" ht="15" customHeight="1" x14ac:dyDescent="0.25">
      <c r="A254" s="3"/>
      <c r="B254" s="147" t="e">
        <f t="shared" si="135"/>
        <v>#NUM!</v>
      </c>
      <c r="C254" s="94">
        <v>40</v>
      </c>
      <c r="D254" s="292"/>
      <c r="E254" s="292"/>
      <c r="F254" s="292"/>
      <c r="G254" s="292"/>
      <c r="H254" s="112" t="str">
        <f t="shared" si="131"/>
        <v/>
      </c>
      <c r="I254" s="294"/>
      <c r="J254" s="124" t="e">
        <f>IF(H254="", NA(),SUM(H$215:H254))</f>
        <v>#N/A</v>
      </c>
      <c r="K254" s="116" t="e">
        <f>IF(H254="",NA(), AVERAGE(H$215:H254))</f>
        <v>#N/A</v>
      </c>
      <c r="L254" s="119" t="str">
        <f t="shared" si="136"/>
        <v/>
      </c>
      <c r="M254" s="125" t="str">
        <f t="shared" si="132"/>
        <v/>
      </c>
      <c r="N254" s="126" t="e">
        <f>IF(H254="",NA(),SUM(I$215:I254))</f>
        <v>#N/A</v>
      </c>
      <c r="O254" s="118" t="e">
        <f>IF(H254="",NA(),AVERAGE(I$215:I254))</f>
        <v>#N/A</v>
      </c>
      <c r="P254" s="128" t="str">
        <f t="shared" si="137"/>
        <v/>
      </c>
      <c r="Q254" s="125" t="str">
        <f t="shared" si="133"/>
        <v/>
      </c>
      <c r="R254" s="122" t="e">
        <f>IF(H254="",NA(),IF(J320=0,NA(),AVERAGE(H321:H$332,H$215:H254)))</f>
        <v>#N/A</v>
      </c>
      <c r="S254" s="118" t="e">
        <f>IF(H254="",NA(),IF(N320=0,NA(),AVERAGE(I321:I$332,I$215:I254)))</f>
        <v>#N/A</v>
      </c>
      <c r="T254" s="128" t="e">
        <f t="shared" si="134"/>
        <v>#N/A</v>
      </c>
      <c r="U254" s="3"/>
      <c r="V254" s="150" t="e">
        <f t="shared" si="138"/>
        <v>#N/A</v>
      </c>
      <c r="W254" s="150" t="e">
        <f t="shared" si="139"/>
        <v>#N/A</v>
      </c>
      <c r="X254" s="150" t="e">
        <f t="shared" si="140"/>
        <v>#N/A</v>
      </c>
      <c r="Y254" s="150" t="e">
        <f t="shared" si="141"/>
        <v>#N/A</v>
      </c>
      <c r="Z254" s="150" t="e">
        <f t="shared" si="142"/>
        <v>#N/A</v>
      </c>
      <c r="AA254" s="181" t="e">
        <f>IF(D254="",NA(),AVERAGE(D321:D$332,D$215:D254))</f>
        <v>#N/A</v>
      </c>
      <c r="AB254" s="181" t="e">
        <f>IF(E254="",NA(),AVERAGE(E321:E$332,E$215:E254))</f>
        <v>#N/A</v>
      </c>
      <c r="AC254" s="181" t="e">
        <f>IF(F254="",NA(),AVERAGE(F321:F$332,F$215:F254))</f>
        <v>#N/A</v>
      </c>
      <c r="AD254" s="181" t="e">
        <f>IF(G254="",NA(),AVERAGE(G321:G$332,G$215:G254))</f>
        <v>#N/A</v>
      </c>
      <c r="AE254" s="285" t="e">
        <f t="shared" si="143"/>
        <v>#N/A</v>
      </c>
    </row>
    <row r="255" spans="1:31" ht="15" customHeight="1" x14ac:dyDescent="0.25">
      <c r="A255" s="3"/>
      <c r="B255" s="147" t="e">
        <f t="shared" si="135"/>
        <v>#NUM!</v>
      </c>
      <c r="C255" s="94">
        <v>41</v>
      </c>
      <c r="D255" s="292"/>
      <c r="E255" s="292"/>
      <c r="F255" s="292"/>
      <c r="G255" s="292"/>
      <c r="H255" s="112" t="str">
        <f t="shared" si="131"/>
        <v/>
      </c>
      <c r="I255" s="294"/>
      <c r="J255" s="124" t="e">
        <f>IF(H255="", NA(),SUM(H$215:H255))</f>
        <v>#N/A</v>
      </c>
      <c r="K255" s="116" t="e">
        <f>IF(H255="",NA(), AVERAGE(H$215:H255))</f>
        <v>#N/A</v>
      </c>
      <c r="L255" s="119" t="str">
        <f t="shared" si="136"/>
        <v/>
      </c>
      <c r="M255" s="125" t="str">
        <f t="shared" si="132"/>
        <v/>
      </c>
      <c r="N255" s="126" t="e">
        <f>IF(H255="",NA(),SUM(I$215:I255))</f>
        <v>#N/A</v>
      </c>
      <c r="O255" s="118" t="e">
        <f>IF(H255="",NA(),AVERAGE(I$215:I255))</f>
        <v>#N/A</v>
      </c>
      <c r="P255" s="128" t="str">
        <f t="shared" si="137"/>
        <v/>
      </c>
      <c r="Q255" s="125" t="str">
        <f t="shared" si="133"/>
        <v/>
      </c>
      <c r="R255" s="122" t="e">
        <f>IF(H255="",NA(),IF(J321=0,NA(),AVERAGE(H322:H$332,H$215:H255)))</f>
        <v>#N/A</v>
      </c>
      <c r="S255" s="118" t="e">
        <f>IF(H255="",NA(),IF(N321=0,NA(),AVERAGE(I322:I$332,I$215:I255)))</f>
        <v>#N/A</v>
      </c>
      <c r="T255" s="128" t="e">
        <f t="shared" si="134"/>
        <v>#N/A</v>
      </c>
      <c r="U255" s="3"/>
      <c r="V255" s="150" t="e">
        <f t="shared" si="138"/>
        <v>#N/A</v>
      </c>
      <c r="W255" s="150" t="e">
        <f t="shared" si="139"/>
        <v>#N/A</v>
      </c>
      <c r="X255" s="150" t="e">
        <f t="shared" si="140"/>
        <v>#N/A</v>
      </c>
      <c r="Y255" s="150" t="e">
        <f t="shared" si="141"/>
        <v>#N/A</v>
      </c>
      <c r="Z255" s="150" t="e">
        <f t="shared" si="142"/>
        <v>#N/A</v>
      </c>
      <c r="AA255" s="181" t="e">
        <f>IF(D255="",NA(),AVERAGE(D322:D$332,D$215:D255))</f>
        <v>#N/A</v>
      </c>
      <c r="AB255" s="181" t="e">
        <f>IF(E255="",NA(),AVERAGE(E322:E$332,E$215:E255))</f>
        <v>#N/A</v>
      </c>
      <c r="AC255" s="181" t="e">
        <f>IF(F255="",NA(),AVERAGE(F322:F$332,F$215:F255))</f>
        <v>#N/A</v>
      </c>
      <c r="AD255" s="181" t="e">
        <f>IF(G255="",NA(),AVERAGE(G322:G$332,G$215:G255))</f>
        <v>#N/A</v>
      </c>
      <c r="AE255" s="285" t="e">
        <f t="shared" si="143"/>
        <v>#N/A</v>
      </c>
    </row>
    <row r="256" spans="1:31" ht="15" customHeight="1" x14ac:dyDescent="0.25">
      <c r="A256" s="3"/>
      <c r="B256" s="147" t="e">
        <f t="shared" si="135"/>
        <v>#NUM!</v>
      </c>
      <c r="C256" s="94">
        <v>42</v>
      </c>
      <c r="D256" s="292"/>
      <c r="E256" s="292"/>
      <c r="F256" s="292"/>
      <c r="G256" s="292"/>
      <c r="H256" s="112" t="str">
        <f t="shared" si="131"/>
        <v/>
      </c>
      <c r="I256" s="294"/>
      <c r="J256" s="124" t="e">
        <f>IF(H256="", NA(),SUM(H$215:H256))</f>
        <v>#N/A</v>
      </c>
      <c r="K256" s="116" t="e">
        <f>IF(H256="",NA(), AVERAGE(H$215:H256))</f>
        <v>#N/A</v>
      </c>
      <c r="L256" s="119" t="str">
        <f t="shared" si="136"/>
        <v/>
      </c>
      <c r="M256" s="125" t="str">
        <f t="shared" si="132"/>
        <v/>
      </c>
      <c r="N256" s="126" t="e">
        <f>IF(H256="",NA(),SUM(I$215:I256))</f>
        <v>#N/A</v>
      </c>
      <c r="O256" s="118" t="e">
        <f>IF(H256="",NA(),AVERAGE(I$215:I256))</f>
        <v>#N/A</v>
      </c>
      <c r="P256" s="128" t="str">
        <f t="shared" si="137"/>
        <v/>
      </c>
      <c r="Q256" s="125" t="str">
        <f t="shared" si="133"/>
        <v/>
      </c>
      <c r="R256" s="122" t="e">
        <f>IF(H256="",NA(),IF(J322=0,NA(),AVERAGE(H323:H$332,H$215:H256)))</f>
        <v>#N/A</v>
      </c>
      <c r="S256" s="118" t="e">
        <f>IF(H256="",NA(),IF(N322=0,NA(),AVERAGE(I323:I$332,I$215:I256)))</f>
        <v>#N/A</v>
      </c>
      <c r="T256" s="128" t="e">
        <f t="shared" si="134"/>
        <v>#N/A</v>
      </c>
      <c r="U256" s="3"/>
      <c r="V256" s="150" t="e">
        <f t="shared" si="138"/>
        <v>#N/A</v>
      </c>
      <c r="W256" s="150" t="e">
        <f t="shared" si="139"/>
        <v>#N/A</v>
      </c>
      <c r="X256" s="150" t="e">
        <f t="shared" si="140"/>
        <v>#N/A</v>
      </c>
      <c r="Y256" s="150" t="e">
        <f t="shared" si="141"/>
        <v>#N/A</v>
      </c>
      <c r="Z256" s="150" t="e">
        <f t="shared" si="142"/>
        <v>#N/A</v>
      </c>
      <c r="AA256" s="181" t="e">
        <f>IF(D256="",NA(),AVERAGE(D323:D$332,D$215:D256))</f>
        <v>#N/A</v>
      </c>
      <c r="AB256" s="181" t="e">
        <f>IF(E256="",NA(),AVERAGE(E323:E$332,E$215:E256))</f>
        <v>#N/A</v>
      </c>
      <c r="AC256" s="181" t="e">
        <f>IF(F256="",NA(),AVERAGE(F323:F$332,F$215:F256))</f>
        <v>#N/A</v>
      </c>
      <c r="AD256" s="181" t="e">
        <f>IF(G256="",NA(),AVERAGE(G323:G$332,G$215:G256))</f>
        <v>#N/A</v>
      </c>
      <c r="AE256" s="285" t="e">
        <f t="shared" si="143"/>
        <v>#N/A</v>
      </c>
    </row>
    <row r="257" spans="1:31" ht="15" customHeight="1" x14ac:dyDescent="0.25">
      <c r="A257" s="3"/>
      <c r="B257" s="147" t="e">
        <f t="shared" si="135"/>
        <v>#NUM!</v>
      </c>
      <c r="C257" s="94">
        <v>43</v>
      </c>
      <c r="D257" s="292"/>
      <c r="E257" s="292"/>
      <c r="F257" s="292"/>
      <c r="G257" s="292"/>
      <c r="H257" s="112" t="str">
        <f t="shared" si="131"/>
        <v/>
      </c>
      <c r="I257" s="294"/>
      <c r="J257" s="124" t="e">
        <f>IF(H257="", NA(),SUM(H$215:H257))</f>
        <v>#N/A</v>
      </c>
      <c r="K257" s="116" t="e">
        <f>IF(H257="",NA(), AVERAGE(H$215:H257))</f>
        <v>#N/A</v>
      </c>
      <c r="L257" s="119" t="str">
        <f t="shared" si="136"/>
        <v/>
      </c>
      <c r="M257" s="125" t="str">
        <f t="shared" si="132"/>
        <v/>
      </c>
      <c r="N257" s="126" t="e">
        <f>IF(H257="",NA(),SUM(I$215:I257))</f>
        <v>#N/A</v>
      </c>
      <c r="O257" s="118" t="e">
        <f>IF(H257="",NA(),AVERAGE(I$215:I257))</f>
        <v>#N/A</v>
      </c>
      <c r="P257" s="128" t="str">
        <f t="shared" si="137"/>
        <v/>
      </c>
      <c r="Q257" s="125" t="str">
        <f t="shared" si="133"/>
        <v/>
      </c>
      <c r="R257" s="122" t="e">
        <f>IF(H257="",NA(),IF(J323=0,NA(),AVERAGE(H324:H$332,H$215:H257)))</f>
        <v>#N/A</v>
      </c>
      <c r="S257" s="118" t="e">
        <f>IF(H257="",NA(),IF(N323=0,NA(),AVERAGE(I324:I$332,I$215:I257)))</f>
        <v>#N/A</v>
      </c>
      <c r="T257" s="128" t="e">
        <f t="shared" si="134"/>
        <v>#N/A</v>
      </c>
      <c r="U257" s="3"/>
      <c r="V257" s="150" t="e">
        <f t="shared" si="138"/>
        <v>#N/A</v>
      </c>
      <c r="W257" s="150" t="e">
        <f t="shared" si="139"/>
        <v>#N/A</v>
      </c>
      <c r="X257" s="150" t="e">
        <f t="shared" si="140"/>
        <v>#N/A</v>
      </c>
      <c r="Y257" s="150" t="e">
        <f t="shared" si="141"/>
        <v>#N/A</v>
      </c>
      <c r="Z257" s="150" t="e">
        <f t="shared" si="142"/>
        <v>#N/A</v>
      </c>
      <c r="AA257" s="181" t="e">
        <f>IF(D257="",NA(),AVERAGE(D324:D$332,D$215:D257))</f>
        <v>#N/A</v>
      </c>
      <c r="AB257" s="181" t="e">
        <f>IF(E257="",NA(),AVERAGE(E324:E$332,E$215:E257))</f>
        <v>#N/A</v>
      </c>
      <c r="AC257" s="181" t="e">
        <f>IF(F257="",NA(),AVERAGE(F324:F$332,F$215:F257))</f>
        <v>#N/A</v>
      </c>
      <c r="AD257" s="181" t="e">
        <f>IF(G257="",NA(),AVERAGE(G324:G$332,G$215:G257))</f>
        <v>#N/A</v>
      </c>
      <c r="AE257" s="285" t="e">
        <f t="shared" si="143"/>
        <v>#N/A</v>
      </c>
    </row>
    <row r="258" spans="1:31" ht="15" customHeight="1" x14ac:dyDescent="0.25">
      <c r="A258" s="3"/>
      <c r="B258" s="147" t="e">
        <f t="shared" si="135"/>
        <v>#NUM!</v>
      </c>
      <c r="C258" s="94">
        <v>44</v>
      </c>
      <c r="D258" s="292"/>
      <c r="E258" s="292"/>
      <c r="F258" s="292"/>
      <c r="G258" s="292"/>
      <c r="H258" s="112" t="str">
        <f t="shared" si="131"/>
        <v/>
      </c>
      <c r="I258" s="294"/>
      <c r="J258" s="124" t="e">
        <f>IF(H258="", NA(),SUM(H$215:H258))</f>
        <v>#N/A</v>
      </c>
      <c r="K258" s="116" t="e">
        <f>IF(H258="",NA(), AVERAGE(H$215:H258))</f>
        <v>#N/A</v>
      </c>
      <c r="L258" s="119" t="str">
        <f t="shared" si="136"/>
        <v/>
      </c>
      <c r="M258" s="125" t="str">
        <f t="shared" si="132"/>
        <v/>
      </c>
      <c r="N258" s="126" t="e">
        <f>IF(H258="",NA(),SUM(I$215:I258))</f>
        <v>#N/A</v>
      </c>
      <c r="O258" s="118" t="e">
        <f>IF(H258="",NA(),AVERAGE(I$215:I258))</f>
        <v>#N/A</v>
      </c>
      <c r="P258" s="128" t="str">
        <f t="shared" si="137"/>
        <v/>
      </c>
      <c r="Q258" s="125" t="str">
        <f t="shared" si="133"/>
        <v/>
      </c>
      <c r="R258" s="122" t="e">
        <f>IF(H258="",NA(),IF(J324=0,NA(),AVERAGE(H325:H$332,H$215:H258)))</f>
        <v>#N/A</v>
      </c>
      <c r="S258" s="118" t="e">
        <f>IF(H258="",NA(),IF(N324=0,NA(),AVERAGE(I325:I$332,I$215:I258)))</f>
        <v>#N/A</v>
      </c>
      <c r="T258" s="128" t="e">
        <f t="shared" si="134"/>
        <v>#N/A</v>
      </c>
      <c r="U258" s="3"/>
      <c r="V258" s="150" t="e">
        <f t="shared" si="138"/>
        <v>#N/A</v>
      </c>
      <c r="W258" s="150" t="e">
        <f t="shared" si="139"/>
        <v>#N/A</v>
      </c>
      <c r="X258" s="150" t="e">
        <f t="shared" si="140"/>
        <v>#N/A</v>
      </c>
      <c r="Y258" s="150" t="e">
        <f t="shared" si="141"/>
        <v>#N/A</v>
      </c>
      <c r="Z258" s="150" t="e">
        <f t="shared" si="142"/>
        <v>#N/A</v>
      </c>
      <c r="AA258" s="181" t="e">
        <f>IF(D258="",NA(),AVERAGE(D325:D$332,D$215:D258))</f>
        <v>#N/A</v>
      </c>
      <c r="AB258" s="181" t="e">
        <f>IF(E258="",NA(),AVERAGE(E325:E$332,E$215:E258))</f>
        <v>#N/A</v>
      </c>
      <c r="AC258" s="181" t="e">
        <f>IF(F258="",NA(),AVERAGE(F325:F$332,F$215:F258))</f>
        <v>#N/A</v>
      </c>
      <c r="AD258" s="181" t="e">
        <f>IF(G258="",NA(),AVERAGE(G325:G$332,G$215:G258))</f>
        <v>#N/A</v>
      </c>
      <c r="AE258" s="285" t="e">
        <f t="shared" si="143"/>
        <v>#N/A</v>
      </c>
    </row>
    <row r="259" spans="1:31" ht="15" customHeight="1" x14ac:dyDescent="0.25">
      <c r="A259" s="3"/>
      <c r="B259" s="147" t="e">
        <f t="shared" si="135"/>
        <v>#NUM!</v>
      </c>
      <c r="C259" s="94">
        <v>45</v>
      </c>
      <c r="D259" s="292"/>
      <c r="E259" s="292"/>
      <c r="F259" s="292"/>
      <c r="G259" s="292"/>
      <c r="H259" s="112" t="str">
        <f t="shared" si="131"/>
        <v/>
      </c>
      <c r="I259" s="294"/>
      <c r="J259" s="124" t="e">
        <f>IF(H259="", NA(),SUM(H$215:H259))</f>
        <v>#N/A</v>
      </c>
      <c r="K259" s="116" t="e">
        <f>IF(H259="",NA(), AVERAGE(H$215:H259))</f>
        <v>#N/A</v>
      </c>
      <c r="L259" s="119" t="str">
        <f t="shared" si="136"/>
        <v/>
      </c>
      <c r="M259" s="125" t="str">
        <f t="shared" si="132"/>
        <v/>
      </c>
      <c r="N259" s="126" t="e">
        <f>IF(H259="",NA(),SUM(I$215:I259))</f>
        <v>#N/A</v>
      </c>
      <c r="O259" s="118" t="e">
        <f>IF(H259="",NA(),AVERAGE(I$215:I259))</f>
        <v>#N/A</v>
      </c>
      <c r="P259" s="128" t="str">
        <f t="shared" si="137"/>
        <v/>
      </c>
      <c r="Q259" s="125" t="str">
        <f t="shared" si="133"/>
        <v/>
      </c>
      <c r="R259" s="122" t="e">
        <f>IF(H259="",NA(),IF(J325=0,NA(),AVERAGE(H326:H$332,H$215:H259)))</f>
        <v>#N/A</v>
      </c>
      <c r="S259" s="118" t="e">
        <f>IF(H259="",NA(),IF(N325=0,NA(),AVERAGE(I326:I$332,I$215:I259)))</f>
        <v>#N/A</v>
      </c>
      <c r="T259" s="128" t="e">
        <f t="shared" si="134"/>
        <v>#N/A</v>
      </c>
      <c r="U259" s="3"/>
      <c r="V259" s="150" t="e">
        <f t="shared" si="138"/>
        <v>#N/A</v>
      </c>
      <c r="W259" s="150" t="e">
        <f t="shared" si="139"/>
        <v>#N/A</v>
      </c>
      <c r="X259" s="150" t="e">
        <f t="shared" si="140"/>
        <v>#N/A</v>
      </c>
      <c r="Y259" s="150" t="e">
        <f t="shared" si="141"/>
        <v>#N/A</v>
      </c>
      <c r="Z259" s="150" t="e">
        <f t="shared" si="142"/>
        <v>#N/A</v>
      </c>
      <c r="AA259" s="181" t="e">
        <f>IF(D259="",NA(),AVERAGE(D326:D$332,D$215:D259))</f>
        <v>#N/A</v>
      </c>
      <c r="AB259" s="181" t="e">
        <f>IF(E259="",NA(),AVERAGE(E326:E$332,E$215:E259))</f>
        <v>#N/A</v>
      </c>
      <c r="AC259" s="181" t="e">
        <f>IF(F259="",NA(),AVERAGE(F326:F$332,F$215:F259))</f>
        <v>#N/A</v>
      </c>
      <c r="AD259" s="181" t="e">
        <f>IF(G259="",NA(),AVERAGE(G326:G$332,G$215:G259))</f>
        <v>#N/A</v>
      </c>
      <c r="AE259" s="285" t="e">
        <f t="shared" si="143"/>
        <v>#N/A</v>
      </c>
    </row>
    <row r="260" spans="1:31" ht="15" customHeight="1" x14ac:dyDescent="0.25">
      <c r="A260" s="3"/>
      <c r="B260" s="147" t="e">
        <f t="shared" si="135"/>
        <v>#NUM!</v>
      </c>
      <c r="C260" s="94">
        <v>46</v>
      </c>
      <c r="D260" s="292"/>
      <c r="E260" s="292"/>
      <c r="F260" s="292"/>
      <c r="G260" s="292"/>
      <c r="H260" s="112" t="str">
        <f t="shared" si="131"/>
        <v/>
      </c>
      <c r="I260" s="294"/>
      <c r="J260" s="124" t="e">
        <f>IF(H260="", NA(),SUM(H$215:H260))</f>
        <v>#N/A</v>
      </c>
      <c r="K260" s="116" t="e">
        <f>IF(H260="",NA(), AVERAGE(H$215:H260))</f>
        <v>#N/A</v>
      </c>
      <c r="L260" s="119" t="str">
        <f t="shared" si="136"/>
        <v/>
      </c>
      <c r="M260" s="125" t="str">
        <f t="shared" si="132"/>
        <v/>
      </c>
      <c r="N260" s="126" t="e">
        <f>IF(H260="",NA(),SUM(I$215:I260))</f>
        <v>#N/A</v>
      </c>
      <c r="O260" s="118" t="e">
        <f>IF(H260="",NA(),AVERAGE(I$215:I260))</f>
        <v>#N/A</v>
      </c>
      <c r="P260" s="128" t="str">
        <f t="shared" si="137"/>
        <v/>
      </c>
      <c r="Q260" s="125" t="str">
        <f t="shared" si="133"/>
        <v/>
      </c>
      <c r="R260" s="122" t="e">
        <f>IF(H260="",NA(),IF(J326=0,NA(),AVERAGE(H327:H$332,H$215:H260)))</f>
        <v>#N/A</v>
      </c>
      <c r="S260" s="118" t="e">
        <f>IF(H260="",NA(),IF(N326=0,NA(),AVERAGE(I327:I$332,I$215:I260)))</f>
        <v>#N/A</v>
      </c>
      <c r="T260" s="128" t="e">
        <f t="shared" si="134"/>
        <v>#N/A</v>
      </c>
      <c r="U260" s="3"/>
      <c r="V260" s="150" t="e">
        <f t="shared" si="138"/>
        <v>#N/A</v>
      </c>
      <c r="W260" s="150" t="e">
        <f t="shared" si="139"/>
        <v>#N/A</v>
      </c>
      <c r="X260" s="150" t="e">
        <f t="shared" si="140"/>
        <v>#N/A</v>
      </c>
      <c r="Y260" s="150" t="e">
        <f t="shared" si="141"/>
        <v>#N/A</v>
      </c>
      <c r="Z260" s="150" t="e">
        <f t="shared" si="142"/>
        <v>#N/A</v>
      </c>
      <c r="AA260" s="181" t="e">
        <f>IF(D260="",NA(),AVERAGE(D327:D$332,D$215:D260))</f>
        <v>#N/A</v>
      </c>
      <c r="AB260" s="181" t="e">
        <f>IF(E260="",NA(),AVERAGE(E327:E$332,E$215:E260))</f>
        <v>#N/A</v>
      </c>
      <c r="AC260" s="181" t="e">
        <f>IF(F260="",NA(),AVERAGE(F327:F$332,F$215:F260))</f>
        <v>#N/A</v>
      </c>
      <c r="AD260" s="181" t="e">
        <f>IF(G260="",NA(),AVERAGE(G327:G$332,G$215:G260))</f>
        <v>#N/A</v>
      </c>
      <c r="AE260" s="285" t="e">
        <f t="shared" si="143"/>
        <v>#N/A</v>
      </c>
    </row>
    <row r="261" spans="1:31" ht="15" customHeight="1" x14ac:dyDescent="0.25">
      <c r="A261" s="3"/>
      <c r="B261" s="147" t="e">
        <f t="shared" si="135"/>
        <v>#NUM!</v>
      </c>
      <c r="C261" s="94">
        <v>47</v>
      </c>
      <c r="D261" s="292"/>
      <c r="E261" s="292"/>
      <c r="F261" s="292"/>
      <c r="G261" s="292"/>
      <c r="H261" s="112" t="str">
        <f t="shared" si="131"/>
        <v/>
      </c>
      <c r="I261" s="294"/>
      <c r="J261" s="124" t="e">
        <f>IF(H261="", NA(),SUM(H$215:H261))</f>
        <v>#N/A</v>
      </c>
      <c r="K261" s="116" t="e">
        <f>IF(H261="",NA(), AVERAGE(H$215:H261))</f>
        <v>#N/A</v>
      </c>
      <c r="L261" s="119" t="str">
        <f t="shared" si="136"/>
        <v/>
      </c>
      <c r="M261" s="125" t="str">
        <f t="shared" si="132"/>
        <v/>
      </c>
      <c r="N261" s="126" t="e">
        <f>IF(H261="",NA(),SUM(I$215:I261))</f>
        <v>#N/A</v>
      </c>
      <c r="O261" s="118" t="e">
        <f>IF(H261="",NA(),AVERAGE(I$215:I261))</f>
        <v>#N/A</v>
      </c>
      <c r="P261" s="128" t="str">
        <f t="shared" si="137"/>
        <v/>
      </c>
      <c r="Q261" s="125" t="str">
        <f t="shared" si="133"/>
        <v/>
      </c>
      <c r="R261" s="122" t="e">
        <f>IF(H261="",NA(),IF(J327=0,NA(),AVERAGE(H328:H$332,H$215:H261)))</f>
        <v>#N/A</v>
      </c>
      <c r="S261" s="118" t="e">
        <f>IF(H261="",NA(),IF(N327=0,NA(),AVERAGE(I328:I$332,I$215:I261)))</f>
        <v>#N/A</v>
      </c>
      <c r="T261" s="128" t="e">
        <f t="shared" si="134"/>
        <v>#N/A</v>
      </c>
      <c r="U261" s="3"/>
      <c r="V261" s="150" t="e">
        <f t="shared" si="138"/>
        <v>#N/A</v>
      </c>
      <c r="W261" s="150" t="e">
        <f t="shared" si="139"/>
        <v>#N/A</v>
      </c>
      <c r="X261" s="150" t="e">
        <f t="shared" si="140"/>
        <v>#N/A</v>
      </c>
      <c r="Y261" s="150" t="e">
        <f t="shared" si="141"/>
        <v>#N/A</v>
      </c>
      <c r="Z261" s="150" t="e">
        <f t="shared" si="142"/>
        <v>#N/A</v>
      </c>
      <c r="AA261" s="181" t="e">
        <f>IF(D261="",NA(),AVERAGE(D328:D$332,D$215:D261))</f>
        <v>#N/A</v>
      </c>
      <c r="AB261" s="181" t="e">
        <f>IF(E261="",NA(),AVERAGE(E328:E$332,E$215:E261))</f>
        <v>#N/A</v>
      </c>
      <c r="AC261" s="181" t="e">
        <f>IF(F261="",NA(),AVERAGE(F328:F$332,F$215:F261))</f>
        <v>#N/A</v>
      </c>
      <c r="AD261" s="181" t="e">
        <f>IF(G261="",NA(),AVERAGE(G328:G$332,G$215:G261))</f>
        <v>#N/A</v>
      </c>
      <c r="AE261" s="285" t="e">
        <f t="shared" si="143"/>
        <v>#N/A</v>
      </c>
    </row>
    <row r="262" spans="1:31" ht="15" customHeight="1" x14ac:dyDescent="0.25">
      <c r="A262" s="3"/>
      <c r="B262" s="147" t="e">
        <f t="shared" si="135"/>
        <v>#NUM!</v>
      </c>
      <c r="C262" s="94">
        <v>48</v>
      </c>
      <c r="D262" s="292"/>
      <c r="E262" s="292"/>
      <c r="F262" s="292"/>
      <c r="G262" s="292"/>
      <c r="H262" s="112" t="str">
        <f t="shared" si="131"/>
        <v/>
      </c>
      <c r="I262" s="294"/>
      <c r="J262" s="124" t="e">
        <f>IF(H262="", NA(),SUM(H$215:H262))</f>
        <v>#N/A</v>
      </c>
      <c r="K262" s="116" t="e">
        <f>IF(H262="",NA(), AVERAGE(H$215:H262))</f>
        <v>#N/A</v>
      </c>
      <c r="L262" s="119" t="str">
        <f t="shared" si="136"/>
        <v/>
      </c>
      <c r="M262" s="125" t="str">
        <f t="shared" si="132"/>
        <v/>
      </c>
      <c r="N262" s="126" t="e">
        <f>IF(H262="",NA(),SUM(I$215:I262))</f>
        <v>#N/A</v>
      </c>
      <c r="O262" s="118" t="e">
        <f>IF(H262="",NA(),AVERAGE(I$215:I262))</f>
        <v>#N/A</v>
      </c>
      <c r="P262" s="128" t="str">
        <f t="shared" si="137"/>
        <v/>
      </c>
      <c r="Q262" s="125" t="str">
        <f t="shared" si="133"/>
        <v/>
      </c>
      <c r="R262" s="122" t="e">
        <f>IF(H262="",NA(),IF(J328=0,NA(),AVERAGE(H329:H$332,H$215:H262)))</f>
        <v>#N/A</v>
      </c>
      <c r="S262" s="118" t="e">
        <f>IF(H262="",NA(),IF(N328=0,NA(),AVERAGE(I329:I$332,I$215:I262)))</f>
        <v>#N/A</v>
      </c>
      <c r="T262" s="128" t="e">
        <f t="shared" si="134"/>
        <v>#N/A</v>
      </c>
      <c r="U262" s="3"/>
      <c r="V262" s="150" t="e">
        <f t="shared" si="138"/>
        <v>#N/A</v>
      </c>
      <c r="W262" s="150" t="e">
        <f t="shared" si="139"/>
        <v>#N/A</v>
      </c>
      <c r="X262" s="150" t="e">
        <f t="shared" si="140"/>
        <v>#N/A</v>
      </c>
      <c r="Y262" s="150" t="e">
        <f t="shared" si="141"/>
        <v>#N/A</v>
      </c>
      <c r="Z262" s="150" t="e">
        <f t="shared" si="142"/>
        <v>#N/A</v>
      </c>
      <c r="AA262" s="181" t="e">
        <f>IF(D262="",NA(),AVERAGE(D329:D$332,D$215:D262))</f>
        <v>#N/A</v>
      </c>
      <c r="AB262" s="181" t="e">
        <f>IF(E262="",NA(),AVERAGE(E329:E$332,E$215:E262))</f>
        <v>#N/A</v>
      </c>
      <c r="AC262" s="181" t="e">
        <f>IF(F262="",NA(),AVERAGE(F329:F$332,F$215:F262))</f>
        <v>#N/A</v>
      </c>
      <c r="AD262" s="181" t="e">
        <f>IF(G262="",NA(),AVERAGE(G329:G$332,G$215:G262))</f>
        <v>#N/A</v>
      </c>
      <c r="AE262" s="285" t="e">
        <f t="shared" si="143"/>
        <v>#N/A</v>
      </c>
    </row>
    <row r="263" spans="1:31" ht="15" customHeight="1" x14ac:dyDescent="0.25">
      <c r="A263" s="3"/>
      <c r="B263" s="147" t="e">
        <f t="shared" si="135"/>
        <v>#NUM!</v>
      </c>
      <c r="C263" s="94">
        <v>49</v>
      </c>
      <c r="D263" s="292"/>
      <c r="E263" s="292"/>
      <c r="F263" s="292"/>
      <c r="G263" s="292"/>
      <c r="H263" s="112" t="str">
        <f t="shared" si="131"/>
        <v/>
      </c>
      <c r="I263" s="294"/>
      <c r="J263" s="124" t="e">
        <f>IF(H263="", NA(),SUM(H$215:H263))</f>
        <v>#N/A</v>
      </c>
      <c r="K263" s="116" t="e">
        <f>IF(H263="",NA(), AVERAGE(H$215:H263))</f>
        <v>#N/A</v>
      </c>
      <c r="L263" s="119" t="str">
        <f t="shared" si="136"/>
        <v/>
      </c>
      <c r="M263" s="125" t="str">
        <f t="shared" si="132"/>
        <v/>
      </c>
      <c r="N263" s="126" t="e">
        <f>IF(H263="",NA(),SUM(I$215:I263))</f>
        <v>#N/A</v>
      </c>
      <c r="O263" s="118" t="e">
        <f>IF(H263="",NA(),AVERAGE(I$215:I263))</f>
        <v>#N/A</v>
      </c>
      <c r="P263" s="128" t="str">
        <f t="shared" si="137"/>
        <v/>
      </c>
      <c r="Q263" s="125" t="str">
        <f t="shared" si="133"/>
        <v/>
      </c>
      <c r="R263" s="122" t="e">
        <f>IF(H263="",NA(),IF(J329=0,NA(),AVERAGE(H330:H$332,H$215:H263)))</f>
        <v>#N/A</v>
      </c>
      <c r="S263" s="118" t="e">
        <f>IF(H263="",NA(),IF(N329=0,NA(),AVERAGE(I330:I$332,I$215:I263)))</f>
        <v>#N/A</v>
      </c>
      <c r="T263" s="128" t="e">
        <f t="shared" si="134"/>
        <v>#N/A</v>
      </c>
      <c r="U263" s="3"/>
      <c r="V263" s="150" t="e">
        <f t="shared" si="138"/>
        <v>#N/A</v>
      </c>
      <c r="W263" s="150" t="e">
        <f t="shared" si="139"/>
        <v>#N/A</v>
      </c>
      <c r="X263" s="150" t="e">
        <f t="shared" si="140"/>
        <v>#N/A</v>
      </c>
      <c r="Y263" s="150" t="e">
        <f t="shared" si="141"/>
        <v>#N/A</v>
      </c>
      <c r="Z263" s="150" t="e">
        <f t="shared" si="142"/>
        <v>#N/A</v>
      </c>
      <c r="AA263" s="181" t="e">
        <f>IF(D263="",NA(),AVERAGE(D330:D$332,D$215:D263))</f>
        <v>#N/A</v>
      </c>
      <c r="AB263" s="181" t="e">
        <f>IF(E263="",NA(),AVERAGE(E330:E$332,E$215:E263))</f>
        <v>#N/A</v>
      </c>
      <c r="AC263" s="181" t="e">
        <f>IF(F263="",NA(),AVERAGE(F330:F$332,F$215:F263))</f>
        <v>#N/A</v>
      </c>
      <c r="AD263" s="181" t="e">
        <f>IF(G263="",NA(),AVERAGE(G330:G$332,G$215:G263))</f>
        <v>#N/A</v>
      </c>
      <c r="AE263" s="285" t="e">
        <f t="shared" si="143"/>
        <v>#N/A</v>
      </c>
    </row>
    <row r="264" spans="1:31" ht="15" customHeight="1" x14ac:dyDescent="0.25">
      <c r="A264" s="3"/>
      <c r="B264" s="147" t="e">
        <f t="shared" si="135"/>
        <v>#NUM!</v>
      </c>
      <c r="C264" s="94">
        <v>50</v>
      </c>
      <c r="D264" s="292"/>
      <c r="E264" s="292"/>
      <c r="F264" s="292"/>
      <c r="G264" s="292"/>
      <c r="H264" s="112" t="str">
        <f t="shared" si="131"/>
        <v/>
      </c>
      <c r="I264" s="294"/>
      <c r="J264" s="124" t="e">
        <f>IF(H264="", NA(),SUM(H$215:H264))</f>
        <v>#N/A</v>
      </c>
      <c r="K264" s="116" t="e">
        <f>IF(H264="",NA(), AVERAGE(H$215:H264))</f>
        <v>#N/A</v>
      </c>
      <c r="L264" s="119" t="str">
        <f t="shared" si="136"/>
        <v/>
      </c>
      <c r="M264" s="125" t="str">
        <f t="shared" si="132"/>
        <v/>
      </c>
      <c r="N264" s="126" t="e">
        <f>IF(H264="",NA(),SUM(I$215:I264))</f>
        <v>#N/A</v>
      </c>
      <c r="O264" s="118" t="e">
        <f>IF(H264="",NA(),AVERAGE(I$215:I264))</f>
        <v>#N/A</v>
      </c>
      <c r="P264" s="128" t="str">
        <f t="shared" si="137"/>
        <v/>
      </c>
      <c r="Q264" s="125" t="str">
        <f t="shared" si="133"/>
        <v/>
      </c>
      <c r="R264" s="122" t="e">
        <f>IF(H264="",NA(),IF(J330=0,NA(),AVERAGE(H331:H$332,H$215:H264)))</f>
        <v>#N/A</v>
      </c>
      <c r="S264" s="118" t="e">
        <f>IF(H264="",NA(),IF(N330=0,NA(),AVERAGE(I331:I$332,I$215:I264)))</f>
        <v>#N/A</v>
      </c>
      <c r="T264" s="128" t="e">
        <f t="shared" si="134"/>
        <v>#N/A</v>
      </c>
      <c r="U264" s="3"/>
      <c r="V264" s="150" t="e">
        <f t="shared" si="138"/>
        <v>#N/A</v>
      </c>
      <c r="W264" s="150" t="e">
        <f t="shared" si="139"/>
        <v>#N/A</v>
      </c>
      <c r="X264" s="150" t="e">
        <f t="shared" si="140"/>
        <v>#N/A</v>
      </c>
      <c r="Y264" s="150" t="e">
        <f t="shared" si="141"/>
        <v>#N/A</v>
      </c>
      <c r="Z264" s="150" t="e">
        <f t="shared" si="142"/>
        <v>#N/A</v>
      </c>
      <c r="AA264" s="181" t="e">
        <f>IF(D264="",NA(),AVERAGE(D331:D$332,D$215:D264))</f>
        <v>#N/A</v>
      </c>
      <c r="AB264" s="181" t="e">
        <f>IF(E264="",NA(),AVERAGE(E331:E$332,E$215:E264))</f>
        <v>#N/A</v>
      </c>
      <c r="AC264" s="181" t="e">
        <f>IF(F264="",NA(),AVERAGE(F331:F$332,F$215:F264))</f>
        <v>#N/A</v>
      </c>
      <c r="AD264" s="181" t="e">
        <f>IF(G264="",NA(),AVERAGE(G331:G$332,G$215:G264))</f>
        <v>#N/A</v>
      </c>
      <c r="AE264" s="285" t="e">
        <f t="shared" si="143"/>
        <v>#N/A</v>
      </c>
    </row>
    <row r="265" spans="1:31" ht="15" customHeight="1" x14ac:dyDescent="0.25">
      <c r="A265" s="3"/>
      <c r="B265" s="147" t="e">
        <f t="shared" si="135"/>
        <v>#NUM!</v>
      </c>
      <c r="C265" s="94">
        <v>51</v>
      </c>
      <c r="D265" s="292"/>
      <c r="E265" s="292"/>
      <c r="F265" s="292"/>
      <c r="G265" s="292"/>
      <c r="H265" s="112" t="str">
        <f t="shared" si="131"/>
        <v/>
      </c>
      <c r="I265" s="294"/>
      <c r="J265" s="124" t="e">
        <f>IF(H265="", NA(),SUM(H$215:H265))</f>
        <v>#N/A</v>
      </c>
      <c r="K265" s="116" t="e">
        <f>IF(H265="",NA(), AVERAGE(H$215:H265))</f>
        <v>#N/A</v>
      </c>
      <c r="L265" s="119" t="str">
        <f t="shared" si="136"/>
        <v/>
      </c>
      <c r="M265" s="125" t="str">
        <f t="shared" si="132"/>
        <v/>
      </c>
      <c r="N265" s="126" t="e">
        <f>IF(H265="",NA(),SUM(I$215:I265))</f>
        <v>#N/A</v>
      </c>
      <c r="O265" s="118" t="e">
        <f>IF(H265="",NA(),AVERAGE(I$215:I265))</f>
        <v>#N/A</v>
      </c>
      <c r="P265" s="128" t="str">
        <f t="shared" si="137"/>
        <v/>
      </c>
      <c r="Q265" s="125" t="str">
        <f t="shared" si="133"/>
        <v/>
      </c>
      <c r="R265" s="122" t="e">
        <f>IF(H265="",NA(),IF(J331=0,NA(),AVERAGE(H332:H$332,H$215:H265)))</f>
        <v>#N/A</v>
      </c>
      <c r="S265" s="118" t="e">
        <f>IF(H265="",NA(),IF(N331=0,NA(),AVERAGE(I332:I$332,I$215:I265)))</f>
        <v>#N/A</v>
      </c>
      <c r="T265" s="128" t="e">
        <f t="shared" si="134"/>
        <v>#N/A</v>
      </c>
      <c r="U265" s="3"/>
      <c r="V265" s="150" t="e">
        <f t="shared" si="138"/>
        <v>#N/A</v>
      </c>
      <c r="W265" s="150" t="e">
        <f t="shared" si="139"/>
        <v>#N/A</v>
      </c>
      <c r="X265" s="150" t="e">
        <f t="shared" si="140"/>
        <v>#N/A</v>
      </c>
      <c r="Y265" s="150" t="e">
        <f t="shared" si="141"/>
        <v>#N/A</v>
      </c>
      <c r="Z265" s="150" t="e">
        <f t="shared" si="142"/>
        <v>#N/A</v>
      </c>
      <c r="AA265" s="181" t="e">
        <f>IF(D265="",NA(),AVERAGE(D332:D$332,D$215:D265))</f>
        <v>#N/A</v>
      </c>
      <c r="AB265" s="181" t="e">
        <f>IF(E265="",NA(),AVERAGE(E332:E$332,E$215:E265))</f>
        <v>#N/A</v>
      </c>
      <c r="AC265" s="181" t="e">
        <f>IF(F265="",NA(),AVERAGE(F332:F$332,F$215:F265))</f>
        <v>#N/A</v>
      </c>
      <c r="AD265" s="181" t="e">
        <f>IF(G265="",NA(),AVERAGE(G332:G$332,G$215:G265))</f>
        <v>#N/A</v>
      </c>
      <c r="AE265" s="285" t="e">
        <f t="shared" si="143"/>
        <v>#N/A</v>
      </c>
    </row>
    <row r="266" spans="1:31" x14ac:dyDescent="0.25">
      <c r="A266" s="3"/>
      <c r="B266" s="147" t="e">
        <f t="shared" si="135"/>
        <v>#NUM!</v>
      </c>
      <c r="C266" s="94">
        <v>52</v>
      </c>
      <c r="D266" s="292"/>
      <c r="E266" s="292"/>
      <c r="F266" s="292"/>
      <c r="G266" s="292"/>
      <c r="H266" s="112" t="str">
        <f t="shared" si="131"/>
        <v/>
      </c>
      <c r="I266" s="294"/>
      <c r="J266" s="124" t="e">
        <f>IF(H266="", NA(),SUM(H$215:H266))</f>
        <v>#N/A</v>
      </c>
      <c r="K266" s="116" t="e">
        <f>IF(H266="",NA(), AVERAGE(H$215:H266))</f>
        <v>#N/A</v>
      </c>
      <c r="L266" s="119" t="str">
        <f t="shared" si="136"/>
        <v/>
      </c>
      <c r="M266" s="125" t="str">
        <f t="shared" si="132"/>
        <v/>
      </c>
      <c r="N266" s="126" t="e">
        <f>IF(H266="",NA(),SUM(I$215:I266))</f>
        <v>#N/A</v>
      </c>
      <c r="O266" s="118" t="e">
        <f>IF(H266="",NA(),AVERAGE(I$215:I266))</f>
        <v>#N/A</v>
      </c>
      <c r="P266" s="128" t="str">
        <f t="shared" si="137"/>
        <v/>
      </c>
      <c r="Q266" s="125" t="str">
        <f t="shared" si="133"/>
        <v/>
      </c>
      <c r="R266" s="122" t="e">
        <f>IF(H266="",NA(),IF(J332=0,NA(),AVERAGE(H$215:H266)))</f>
        <v>#N/A</v>
      </c>
      <c r="S266" s="118" t="e">
        <f>IF(H266="",NA(),IF(N332=0,NA(),AVERAGE(I$215:I266)))</f>
        <v>#N/A</v>
      </c>
      <c r="T266" s="128" t="e">
        <f t="shared" si="134"/>
        <v>#N/A</v>
      </c>
      <c r="U266" s="3"/>
      <c r="V266" s="150" t="e">
        <f t="shared" si="138"/>
        <v>#N/A</v>
      </c>
      <c r="W266" s="150" t="e">
        <f t="shared" si="139"/>
        <v>#N/A</v>
      </c>
      <c r="X266" s="150" t="e">
        <f t="shared" si="140"/>
        <v>#N/A</v>
      </c>
      <c r="Y266" s="150" t="e">
        <f t="shared" si="141"/>
        <v>#N/A</v>
      </c>
      <c r="Z266" s="150" t="e">
        <f t="shared" si="142"/>
        <v>#N/A</v>
      </c>
      <c r="AA266" s="181" t="e">
        <f>IF(D266="",NA(),AVERAGE(D$215:D266))</f>
        <v>#N/A</v>
      </c>
      <c r="AB266" s="181" t="e">
        <f>IF(E266="",NA(),AVERAGE(E$215:E266))</f>
        <v>#N/A</v>
      </c>
      <c r="AC266" s="181" t="e">
        <f>IF(F266="",NA(),AVERAGE(F$215:F266))</f>
        <v>#N/A</v>
      </c>
      <c r="AD266" s="181" t="e">
        <f>IF(G266="",NA(),AVERAGE(G$215:G266))</f>
        <v>#N/A</v>
      </c>
      <c r="AE266" s="285" t="e">
        <f t="shared" si="143"/>
        <v>#N/A</v>
      </c>
    </row>
    <row r="267" spans="1:31" ht="15" customHeight="1" x14ac:dyDescent="0.25">
      <c r="A267" s="3"/>
      <c r="B267" s="147" t="e">
        <f>IF((B266-B272)&lt;1,B266+7,NA())</f>
        <v>#NUM!</v>
      </c>
      <c r="C267" s="113" t="e">
        <f>IF(B267="", NA(), 53)</f>
        <v>#NUM!</v>
      </c>
      <c r="D267" s="292"/>
      <c r="E267" s="292"/>
      <c r="F267" s="292"/>
      <c r="G267" s="292"/>
      <c r="H267" s="112" t="str">
        <f t="shared" si="131"/>
        <v/>
      </c>
      <c r="I267" s="294"/>
      <c r="J267" s="124" t="e">
        <f>IF(H267="", NA(),SUM(H$215:H267))</f>
        <v>#N/A</v>
      </c>
      <c r="K267" s="116" t="e">
        <f>IF(H267="",NA(), AVERAGE(H$215:H267))</f>
        <v>#N/A</v>
      </c>
      <c r="L267" s="119" t="str">
        <f t="shared" si="136"/>
        <v/>
      </c>
      <c r="M267" s="125" t="str">
        <f t="shared" si="132"/>
        <v/>
      </c>
      <c r="N267" s="126" t="e">
        <f>IF(H267="",NA(),SUM(I$215:I267))</f>
        <v>#N/A</v>
      </c>
      <c r="O267" s="118" t="e">
        <f>IF(H267="",NA(),AVERAGE(I$215:I267))</f>
        <v>#N/A</v>
      </c>
      <c r="P267" s="128" t="str">
        <f t="shared" si="137"/>
        <v/>
      </c>
      <c r="Q267" s="125" t="str">
        <f t="shared" si="133"/>
        <v/>
      </c>
      <c r="R267" s="123"/>
      <c r="S267" s="120"/>
      <c r="T267" s="121"/>
      <c r="U267" s="3"/>
      <c r="V267" s="150" t="e">
        <f t="shared" si="138"/>
        <v>#N/A</v>
      </c>
      <c r="W267" s="150" t="e">
        <f t="shared" si="139"/>
        <v>#N/A</v>
      </c>
      <c r="X267" s="150" t="e">
        <f t="shared" si="140"/>
        <v>#N/A</v>
      </c>
      <c r="Y267" s="150" t="e">
        <f t="shared" si="141"/>
        <v>#N/A</v>
      </c>
      <c r="Z267" s="150" t="e">
        <f t="shared" si="142"/>
        <v>#N/A</v>
      </c>
      <c r="AA267" s="152"/>
      <c r="AB267" s="152"/>
      <c r="AC267" s="152"/>
      <c r="AD267" s="152"/>
      <c r="AE267" s="285" t="e">
        <f t="shared" si="143"/>
        <v>#N/A</v>
      </c>
    </row>
    <row r="268" spans="1:31" x14ac:dyDescent="0.25">
      <c r="A268" s="3"/>
      <c r="B268" s="602" t="s">
        <v>19</v>
      </c>
      <c r="C268" s="602"/>
      <c r="D268" s="114">
        <f>SUM(D215:D267)</f>
        <v>0</v>
      </c>
      <c r="E268" s="114">
        <f t="shared" ref="E268:G268" si="144">SUM(E215:E267)</f>
        <v>0</v>
      </c>
      <c r="F268" s="114">
        <f t="shared" si="144"/>
        <v>0</v>
      </c>
      <c r="G268" s="114">
        <f t="shared" si="144"/>
        <v>0</v>
      </c>
      <c r="H268" s="114">
        <f>SUM(D215:G267)</f>
        <v>0</v>
      </c>
      <c r="I268" s="17">
        <f>SUM(I215:I267)</f>
        <v>0</v>
      </c>
      <c r="J268" s="114" t="e">
        <f>LOOKUP(9.99E+307,J215:J267)</f>
        <v>#N/A</v>
      </c>
      <c r="K268" s="114" t="e">
        <f t="shared" ref="K268" si="145">LOOKUP(9.99E+307,K215:K267)</f>
        <v>#N/A</v>
      </c>
      <c r="L268" s="114" t="e">
        <f t="shared" ref="L268" si="146">LOOKUP(9.99E+307,L215:L267)</f>
        <v>#N/A</v>
      </c>
      <c r="M268" s="47" t="e">
        <f t="shared" ref="M268" si="147">LOOKUP(9.99E+307,M215:M267)</f>
        <v>#N/A</v>
      </c>
      <c r="N268" s="17" t="e">
        <f>LOOKUP(9.99E+307,N215:N267)</f>
        <v>#N/A</v>
      </c>
      <c r="O268" s="17" t="e">
        <f t="shared" ref="O268" si="148">LOOKUP(9.99E+307,O215:O267)</f>
        <v>#N/A</v>
      </c>
      <c r="P268" s="129" t="e">
        <f t="shared" ref="P268" si="149">LOOKUP(9.99E+307,P215:P267)</f>
        <v>#N/A</v>
      </c>
      <c r="Q268" s="47" t="e">
        <f t="shared" ref="Q268" si="150">LOOKUP(9.99E+307,Q215:Q267)</f>
        <v>#N/A</v>
      </c>
      <c r="R268" s="114" t="e">
        <f t="shared" ref="R268" si="151">LOOKUP(9.99E+307,R215:R267)</f>
        <v>#N/A</v>
      </c>
      <c r="S268" s="17" t="e">
        <f t="shared" ref="S268" si="152">LOOKUP(9.99E+307,S215:S267)</f>
        <v>#N/A</v>
      </c>
      <c r="T268" s="129" t="e">
        <f t="shared" ref="T268" si="153">LOOKUP(9.99E+307,T215:T267)</f>
        <v>#N/A</v>
      </c>
      <c r="U268" s="3"/>
      <c r="V268" s="17"/>
      <c r="W268" s="17"/>
      <c r="X268" s="17"/>
      <c r="Y268" s="17"/>
      <c r="Z268" s="17"/>
      <c r="AA268" s="114" t="e">
        <f t="shared" ref="AA268:AD268" si="154">LOOKUP(9.99E+307,AA215:AA267)</f>
        <v>#N/A</v>
      </c>
      <c r="AB268" s="114" t="e">
        <f t="shared" si="154"/>
        <v>#N/A</v>
      </c>
      <c r="AC268" s="114" t="e">
        <f t="shared" si="154"/>
        <v>#N/A</v>
      </c>
      <c r="AD268" s="114" t="e">
        <f t="shared" si="154"/>
        <v>#N/A</v>
      </c>
      <c r="AE268" s="17"/>
    </row>
    <row r="269" spans="1:31" x14ac:dyDescent="0.25">
      <c r="A269" s="3"/>
      <c r="B269" s="603" t="s">
        <v>86</v>
      </c>
      <c r="C269" s="603"/>
      <c r="D269" s="114">
        <f>IF(D268=0,0,AVERAGE(D215:D267))</f>
        <v>0</v>
      </c>
      <c r="E269" s="114">
        <f t="shared" ref="E269:F269" si="155">IF(E268=0,0,AVERAGE(E215:E267))</f>
        <v>0</v>
      </c>
      <c r="F269" s="114">
        <f t="shared" si="155"/>
        <v>0</v>
      </c>
      <c r="G269" s="114">
        <f>IF(G268=0,0,AVERAGE(G215:G267))</f>
        <v>0</v>
      </c>
      <c r="H269" s="114">
        <f>IF(H268=0,0,AVERAGE(H215:H267))</f>
        <v>0</v>
      </c>
      <c r="I269" s="17">
        <f>IF(I268=0,0,AVERAGE(I215:I267))</f>
        <v>0</v>
      </c>
      <c r="J269" s="3"/>
      <c r="K269" s="3"/>
      <c r="L269" s="3"/>
      <c r="M269" s="3"/>
      <c r="N269" s="3"/>
      <c r="O269" s="3"/>
      <c r="P269" s="3"/>
      <c r="Q269" s="3"/>
      <c r="R269" s="3"/>
      <c r="S269" s="3"/>
      <c r="T269" s="3"/>
      <c r="U269" s="3"/>
      <c r="V269" s="17"/>
      <c r="W269" s="17"/>
      <c r="X269" s="17"/>
      <c r="Y269" s="17"/>
      <c r="Z269" s="17"/>
      <c r="AA269" s="17"/>
      <c r="AB269" s="17"/>
      <c r="AC269" s="17"/>
      <c r="AD269" s="17"/>
      <c r="AE269" s="17"/>
    </row>
    <row r="270" spans="1:31" x14ac:dyDescent="0.25">
      <c r="A270" s="3"/>
      <c r="B270" s="45"/>
      <c r="C270" s="45"/>
      <c r="D270" s="45"/>
      <c r="E270" s="45"/>
      <c r="F270" s="45"/>
      <c r="G270" s="45"/>
      <c r="H270" s="45"/>
      <c r="I270" s="17"/>
      <c r="J270" s="3"/>
      <c r="K270" s="3"/>
      <c r="L270" s="3"/>
      <c r="M270" s="3"/>
      <c r="N270" s="3"/>
      <c r="O270" s="3"/>
      <c r="P270" s="3"/>
      <c r="Q270" s="3"/>
      <c r="R270" s="3"/>
      <c r="S270" s="3"/>
      <c r="T270" s="3"/>
      <c r="U270" s="3"/>
      <c r="V270" s="17"/>
      <c r="W270" s="17"/>
      <c r="X270" s="17"/>
      <c r="Y270" s="17"/>
      <c r="Z270" s="17"/>
      <c r="AA270" s="17"/>
      <c r="AB270" s="17"/>
      <c r="AC270" s="17"/>
      <c r="AD270" s="17"/>
      <c r="AE270" s="17"/>
    </row>
    <row r="271" spans="1:31" ht="18" customHeight="1" x14ac:dyDescent="0.25">
      <c r="B271" s="611" t="s">
        <v>106</v>
      </c>
      <c r="C271" s="612"/>
      <c r="D271" s="85" t="s">
        <v>74</v>
      </c>
      <c r="E271" s="85" t="s">
        <v>75</v>
      </c>
      <c r="F271" s="85" t="s">
        <v>76</v>
      </c>
      <c r="G271" s="85" t="s">
        <v>77</v>
      </c>
      <c r="H271" s="85" t="s">
        <v>109</v>
      </c>
      <c r="I271" s="135" t="s">
        <v>108</v>
      </c>
      <c r="J271" s="3"/>
      <c r="K271" s="3"/>
      <c r="L271" s="3"/>
      <c r="M271" s="3"/>
      <c r="N271" s="3"/>
      <c r="O271" s="3"/>
      <c r="P271" s="3"/>
      <c r="Q271" s="3"/>
      <c r="R271" s="3"/>
      <c r="S271" s="3"/>
      <c r="T271" s="3"/>
      <c r="U271" s="3"/>
      <c r="V271" s="149"/>
      <c r="W271" s="149"/>
      <c r="X271" s="149"/>
      <c r="Y271" s="149"/>
      <c r="Z271" s="149"/>
      <c r="AA271" s="149"/>
      <c r="AB271" s="149"/>
      <c r="AC271" s="149"/>
      <c r="AD271" s="149"/>
      <c r="AE271" s="149"/>
    </row>
    <row r="272" spans="1:31" ht="24.75" customHeight="1" x14ac:dyDescent="0.25">
      <c r="A272" s="3"/>
      <c r="B272" s="148" t="e">
        <f>DATE(B213,12,24)</f>
        <v>#NUM!</v>
      </c>
      <c r="C272" s="115" t="s">
        <v>82</v>
      </c>
      <c r="D272" s="295"/>
      <c r="E272" s="295"/>
      <c r="F272" s="295"/>
      <c r="G272" s="295"/>
      <c r="H272" s="112">
        <f t="shared" ref="H272:H274" si="156">SUM(D272:G272)</f>
        <v>0</v>
      </c>
      <c r="I272" s="296"/>
      <c r="J272" s="3"/>
      <c r="K272" s="3"/>
      <c r="L272" s="3"/>
      <c r="M272" s="3"/>
      <c r="N272" s="3"/>
      <c r="O272" s="3"/>
      <c r="P272" s="3"/>
      <c r="Q272" s="3"/>
      <c r="R272" s="3"/>
      <c r="S272" s="3"/>
      <c r="T272" s="3"/>
      <c r="U272" s="3"/>
      <c r="V272" s="105"/>
      <c r="W272" s="105"/>
      <c r="X272" s="105"/>
      <c r="Y272" s="105"/>
      <c r="Z272" s="105"/>
      <c r="AA272" s="105"/>
      <c r="AB272" s="105"/>
      <c r="AC272" s="105"/>
      <c r="AD272" s="105"/>
      <c r="AE272" s="105"/>
    </row>
    <row r="273" spans="1:31" x14ac:dyDescent="0.25">
      <c r="A273" s="3"/>
      <c r="B273" s="297"/>
      <c r="C273" s="298" t="s">
        <v>27</v>
      </c>
      <c r="D273" s="295"/>
      <c r="E273" s="295"/>
      <c r="F273" s="295"/>
      <c r="G273" s="295"/>
      <c r="H273" s="112">
        <f t="shared" si="156"/>
        <v>0</v>
      </c>
      <c r="I273" s="296"/>
      <c r="J273" s="609" t="s">
        <v>107</v>
      </c>
      <c r="K273" s="610"/>
      <c r="L273" s="610"/>
      <c r="M273" s="610"/>
      <c r="N273" s="610"/>
      <c r="O273" s="610"/>
      <c r="P273" s="3"/>
      <c r="Q273" s="3"/>
      <c r="R273" s="3"/>
      <c r="S273" s="3"/>
      <c r="T273" s="43"/>
      <c r="U273" s="43"/>
      <c r="V273" s="105"/>
      <c r="W273" s="105"/>
      <c r="X273" s="105"/>
      <c r="Y273" s="105"/>
      <c r="Z273" s="105"/>
      <c r="AA273" s="105"/>
      <c r="AB273" s="105"/>
      <c r="AC273" s="105"/>
      <c r="AD273" s="105"/>
      <c r="AE273" s="105"/>
    </row>
    <row r="274" spans="1:31" x14ac:dyDescent="0.25">
      <c r="A274" s="3"/>
      <c r="B274" s="297"/>
      <c r="C274" s="298" t="s">
        <v>27</v>
      </c>
      <c r="D274" s="295"/>
      <c r="E274" s="295"/>
      <c r="F274" s="295"/>
      <c r="G274" s="295"/>
      <c r="H274" s="112">
        <f t="shared" si="156"/>
        <v>0</v>
      </c>
      <c r="I274" s="296"/>
      <c r="J274" s="609"/>
      <c r="K274" s="610"/>
      <c r="L274" s="610"/>
      <c r="M274" s="610"/>
      <c r="N274" s="610"/>
      <c r="O274" s="610"/>
      <c r="P274" s="3"/>
      <c r="Q274" s="3"/>
      <c r="R274" s="3"/>
      <c r="S274" s="3"/>
      <c r="T274" s="43"/>
      <c r="U274" s="43"/>
      <c r="V274" s="105"/>
      <c r="W274" s="105"/>
      <c r="X274" s="105"/>
      <c r="Y274" s="105"/>
      <c r="Z274" s="105"/>
      <c r="AA274" s="105"/>
      <c r="AB274" s="105"/>
      <c r="AC274" s="105"/>
      <c r="AD274" s="105"/>
      <c r="AE274" s="105"/>
    </row>
    <row r="275" spans="1:31" ht="7.5" customHeight="1" x14ac:dyDescent="0.25">
      <c r="A275" s="3"/>
      <c r="B275" s="45"/>
      <c r="C275" s="45"/>
      <c r="D275" s="45"/>
      <c r="E275" s="45"/>
      <c r="F275" s="45"/>
      <c r="G275" s="45"/>
      <c r="H275" s="45"/>
      <c r="I275" s="17"/>
      <c r="J275" s="3"/>
      <c r="K275" s="3"/>
      <c r="L275" s="3"/>
      <c r="M275" s="3"/>
      <c r="N275" s="3"/>
      <c r="O275" s="3"/>
      <c r="P275" s="3"/>
      <c r="Q275" s="3"/>
      <c r="R275" s="3"/>
      <c r="S275" s="3"/>
      <c r="T275" s="3"/>
      <c r="U275" s="3"/>
      <c r="V275" s="17"/>
      <c r="W275" s="17"/>
      <c r="X275" s="17"/>
      <c r="Y275" s="17"/>
      <c r="Z275" s="17"/>
      <c r="AA275" s="17"/>
      <c r="AB275" s="17"/>
      <c r="AC275" s="17"/>
      <c r="AD275" s="17"/>
      <c r="AE275" s="17"/>
    </row>
    <row r="276" spans="1:31" ht="17.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6.5" customHeight="1" x14ac:dyDescent="0.25">
      <c r="A277" s="3"/>
      <c r="B277" s="604" t="s">
        <v>88</v>
      </c>
      <c r="C277" s="604"/>
      <c r="D277" s="604"/>
      <c r="E277" s="604"/>
      <c r="F277" s="604"/>
      <c r="G277" s="604"/>
      <c r="H277" s="604"/>
      <c r="I277" s="605"/>
      <c r="J277" s="606" t="s">
        <v>98</v>
      </c>
      <c r="K277" s="607"/>
      <c r="L277" s="607"/>
      <c r="M277" s="608"/>
      <c r="N277" s="606" t="s">
        <v>97</v>
      </c>
      <c r="O277" s="607"/>
      <c r="P277" s="607"/>
      <c r="Q277" s="608"/>
      <c r="R277" s="618" t="s">
        <v>94</v>
      </c>
      <c r="S277" s="607"/>
      <c r="T277" s="607"/>
      <c r="U277" s="3"/>
      <c r="V277" s="621" t="s">
        <v>138</v>
      </c>
      <c r="W277" s="621"/>
      <c r="X277" s="621"/>
      <c r="Y277" s="621"/>
      <c r="Z277" s="621"/>
      <c r="AA277" s="621"/>
      <c r="AB277" s="621"/>
      <c r="AC277" s="621"/>
      <c r="AD277" s="621"/>
      <c r="AE277" s="621"/>
    </row>
    <row r="278" spans="1:31" s="13" customFormat="1" ht="15" customHeight="1" x14ac:dyDescent="0.25">
      <c r="A278" s="11"/>
      <c r="B278" s="604"/>
      <c r="C278" s="604"/>
      <c r="D278" s="604"/>
      <c r="E278" s="604"/>
      <c r="F278" s="604"/>
      <c r="G278" s="604"/>
      <c r="H278" s="604"/>
      <c r="I278" s="605"/>
      <c r="J278" s="606"/>
      <c r="K278" s="607"/>
      <c r="L278" s="607"/>
      <c r="M278" s="608"/>
      <c r="N278" s="606"/>
      <c r="O278" s="607"/>
      <c r="P278" s="607"/>
      <c r="Q278" s="608"/>
      <c r="R278" s="618"/>
      <c r="S278" s="607"/>
      <c r="T278" s="607"/>
      <c r="U278" s="11"/>
      <c r="V278" s="621"/>
      <c r="W278" s="621"/>
      <c r="X278" s="621"/>
      <c r="Y278" s="621"/>
      <c r="Z278" s="621"/>
      <c r="AA278" s="621"/>
      <c r="AB278" s="621"/>
      <c r="AC278" s="621"/>
      <c r="AD278" s="621"/>
      <c r="AE278" s="621"/>
    </row>
    <row r="279" spans="1:31" s="13" customFormat="1" ht="31.5" customHeight="1" x14ac:dyDescent="0.25">
      <c r="A279" s="11"/>
      <c r="B279" s="614">
        <f>+B213-1</f>
        <v>-4</v>
      </c>
      <c r="C279" s="616" t="s">
        <v>73</v>
      </c>
      <c r="D279" s="111" t="str">
        <f>+D12</f>
        <v>Not Used</v>
      </c>
      <c r="E279" s="111" t="str">
        <f t="shared" ref="E279:G279" si="157">+E12</f>
        <v>Not Used</v>
      </c>
      <c r="F279" s="111" t="str">
        <f t="shared" si="157"/>
        <v>Not Used</v>
      </c>
      <c r="G279" s="111" t="str">
        <f t="shared" si="157"/>
        <v>Not Used</v>
      </c>
      <c r="H279" s="617" t="s">
        <v>83</v>
      </c>
      <c r="I279" s="605" t="s">
        <v>84</v>
      </c>
      <c r="J279" s="615" t="s">
        <v>90</v>
      </c>
      <c r="K279" s="604" t="s">
        <v>93</v>
      </c>
      <c r="L279" s="604" t="s">
        <v>99</v>
      </c>
      <c r="M279" s="613" t="s">
        <v>100</v>
      </c>
      <c r="N279" s="615" t="s">
        <v>91</v>
      </c>
      <c r="O279" s="604" t="s">
        <v>92</v>
      </c>
      <c r="P279" s="604" t="s">
        <v>101</v>
      </c>
      <c r="Q279" s="613" t="s">
        <v>102</v>
      </c>
      <c r="R279" s="619" t="s">
        <v>89</v>
      </c>
      <c r="S279" s="604" t="s">
        <v>95</v>
      </c>
      <c r="T279" s="604" t="s">
        <v>96</v>
      </c>
      <c r="U279" s="11"/>
      <c r="V279" s="620" t="s">
        <v>83</v>
      </c>
      <c r="W279" s="195" t="e">
        <f>IF(D279="not used", NA(), D279)</f>
        <v>#N/A</v>
      </c>
      <c r="X279" s="195" t="e">
        <f>IF(E279="not used", NA(), E279)</f>
        <v>#N/A</v>
      </c>
      <c r="Y279" s="195" t="e">
        <f>IF(F279="not used", NA(), F279)</f>
        <v>#N/A</v>
      </c>
      <c r="Z279" s="195" t="e">
        <f>IF(G279="not used", NA(), G279)</f>
        <v>#N/A</v>
      </c>
      <c r="AA279" s="195" t="e">
        <f>+W279</f>
        <v>#N/A</v>
      </c>
      <c r="AB279" s="195" t="e">
        <f t="shared" ref="AB279:AD279" si="158">+X279</f>
        <v>#N/A</v>
      </c>
      <c r="AC279" s="195" t="e">
        <f t="shared" si="158"/>
        <v>#N/A</v>
      </c>
      <c r="AD279" s="195" t="e">
        <f t="shared" si="158"/>
        <v>#N/A</v>
      </c>
      <c r="AE279" s="620" t="s">
        <v>84</v>
      </c>
    </row>
    <row r="280" spans="1:31" s="13" customFormat="1" ht="12.75" customHeight="1" x14ac:dyDescent="0.25">
      <c r="A280" s="11"/>
      <c r="B280" s="614"/>
      <c r="C280" s="616"/>
      <c r="D280" s="85" t="s">
        <v>74</v>
      </c>
      <c r="E280" s="85" t="s">
        <v>75</v>
      </c>
      <c r="F280" s="85" t="s">
        <v>76</v>
      </c>
      <c r="G280" s="85" t="s">
        <v>77</v>
      </c>
      <c r="H280" s="617"/>
      <c r="I280" s="605"/>
      <c r="J280" s="615"/>
      <c r="K280" s="604"/>
      <c r="L280" s="604"/>
      <c r="M280" s="613"/>
      <c r="N280" s="615"/>
      <c r="O280" s="604"/>
      <c r="P280" s="604"/>
      <c r="Q280" s="613"/>
      <c r="R280" s="619"/>
      <c r="S280" s="604"/>
      <c r="T280" s="604"/>
      <c r="U280" s="11"/>
      <c r="V280" s="620"/>
      <c r="W280" s="151" t="s">
        <v>74</v>
      </c>
      <c r="X280" s="151" t="s">
        <v>75</v>
      </c>
      <c r="Y280" s="151" t="s">
        <v>76</v>
      </c>
      <c r="Z280" s="151" t="s">
        <v>77</v>
      </c>
      <c r="AA280" s="151" t="s">
        <v>122</v>
      </c>
      <c r="AB280" s="151" t="s">
        <v>122</v>
      </c>
      <c r="AC280" s="151" t="s">
        <v>122</v>
      </c>
      <c r="AD280" s="151" t="s">
        <v>122</v>
      </c>
      <c r="AE280" s="620"/>
    </row>
    <row r="281" spans="1:31" x14ac:dyDescent="0.25">
      <c r="A281" s="3"/>
      <c r="B281" s="147" t="e">
        <f>DATE(B279, 1, MOD(7-DATE(B279, 1, 1)+ 1,7)+1)</f>
        <v>#NUM!</v>
      </c>
      <c r="C281" s="94">
        <v>1</v>
      </c>
      <c r="D281" s="292"/>
      <c r="E281" s="292"/>
      <c r="F281" s="292"/>
      <c r="G281" s="292"/>
      <c r="H281" s="112" t="str">
        <f>IF(SUM(D281:G281)=0,"",SUM(D281:G281))</f>
        <v/>
      </c>
      <c r="I281" s="293"/>
      <c r="J281" s="124">
        <f>IF(H281="", 0, H281)</f>
        <v>0</v>
      </c>
      <c r="K281" s="116" t="e">
        <f>AVERAGE(H$281:H281)</f>
        <v>#DIV/0!</v>
      </c>
      <c r="L281" s="119" t="s">
        <v>103</v>
      </c>
      <c r="M281" s="125" t="s">
        <v>103</v>
      </c>
      <c r="N281" s="126" t="e">
        <f>IF(H281="",NA(),SUM(I$281:I281))</f>
        <v>#N/A</v>
      </c>
      <c r="O281" s="118" t="e">
        <f>IF(H281="",NA(),AVERAGE(I$281:I281))</f>
        <v>#N/A</v>
      </c>
      <c r="P281" s="128" t="s">
        <v>103</v>
      </c>
      <c r="Q281" s="125" t="s">
        <v>103</v>
      </c>
      <c r="R281" s="122" t="s">
        <v>103</v>
      </c>
      <c r="S281" s="118" t="s">
        <v>103</v>
      </c>
      <c r="T281" s="128" t="s">
        <v>103</v>
      </c>
      <c r="U281" s="3"/>
      <c r="V281" s="150" t="e">
        <f t="shared" ref="V281:V312" si="159">IF(H281="",NA(),+H281)</f>
        <v>#N/A</v>
      </c>
      <c r="W281" s="150" t="e">
        <f t="shared" ref="W281:W312" si="160">IF(D281="",NA(),+D281)</f>
        <v>#N/A</v>
      </c>
      <c r="X281" s="150" t="e">
        <f t="shared" ref="X281:X312" si="161">IF(E281="",NA(),+E281)</f>
        <v>#N/A</v>
      </c>
      <c r="Y281" s="150" t="e">
        <f t="shared" ref="Y281:Y312" si="162">IF(F281="",NA(),+F281)</f>
        <v>#N/A</v>
      </c>
      <c r="Z281" s="150" t="e">
        <f t="shared" ref="Z281:Z312" si="163">IF(G281="",NA(),+G281)</f>
        <v>#N/A</v>
      </c>
      <c r="AA281" s="181" t="s">
        <v>103</v>
      </c>
      <c r="AB281" s="181" t="s">
        <v>103</v>
      </c>
      <c r="AC281" s="181" t="s">
        <v>103</v>
      </c>
      <c r="AD281" s="181" t="s">
        <v>103</v>
      </c>
      <c r="AE281" s="285" t="e">
        <f t="shared" ref="AE281:AE312" si="164">IF(I281="",NA(),I281)</f>
        <v>#N/A</v>
      </c>
    </row>
    <row r="282" spans="1:31" x14ac:dyDescent="0.25">
      <c r="A282" s="3"/>
      <c r="B282" s="147" t="e">
        <f>B281+7</f>
        <v>#NUM!</v>
      </c>
      <c r="C282" s="94">
        <v>2</v>
      </c>
      <c r="D282" s="292"/>
      <c r="E282" s="292"/>
      <c r="F282" s="292"/>
      <c r="G282" s="292"/>
      <c r="H282" s="112" t="str">
        <f t="shared" ref="H282:H333" si="165">IF(SUM(D282:G282)=0,"",SUM(D282:G282))</f>
        <v/>
      </c>
      <c r="I282" s="294"/>
      <c r="J282" s="124">
        <f t="shared" ref="J282:J313" si="166">IF(H282="", J281, +H282+J281)</f>
        <v>0</v>
      </c>
      <c r="K282" s="116" t="e">
        <f>AVERAGE(H$281:H282)</f>
        <v>#DIV/0!</v>
      </c>
      <c r="L282" s="119" t="s">
        <v>103</v>
      </c>
      <c r="M282" s="125" t="s">
        <v>103</v>
      </c>
      <c r="N282" s="126" t="e">
        <f>IF(H282="",NA(),SUM(I$281:I282))</f>
        <v>#N/A</v>
      </c>
      <c r="O282" s="118" t="e">
        <f>IF(H282="",NA(),AVERAGE(I$281:I282))</f>
        <v>#N/A</v>
      </c>
      <c r="P282" s="128" t="s">
        <v>103</v>
      </c>
      <c r="Q282" s="125" t="s">
        <v>103</v>
      </c>
      <c r="R282" s="122" t="s">
        <v>103</v>
      </c>
      <c r="S282" s="118" t="s">
        <v>103</v>
      </c>
      <c r="T282" s="128" t="s">
        <v>103</v>
      </c>
      <c r="U282" s="3"/>
      <c r="V282" s="150" t="e">
        <f t="shared" si="159"/>
        <v>#N/A</v>
      </c>
      <c r="W282" s="150" t="e">
        <f t="shared" si="160"/>
        <v>#N/A</v>
      </c>
      <c r="X282" s="150" t="e">
        <f t="shared" si="161"/>
        <v>#N/A</v>
      </c>
      <c r="Y282" s="150" t="e">
        <f t="shared" si="162"/>
        <v>#N/A</v>
      </c>
      <c r="Z282" s="150" t="e">
        <f t="shared" si="163"/>
        <v>#N/A</v>
      </c>
      <c r="AA282" s="181" t="s">
        <v>103</v>
      </c>
      <c r="AB282" s="181" t="s">
        <v>103</v>
      </c>
      <c r="AC282" s="181" t="s">
        <v>103</v>
      </c>
      <c r="AD282" s="181" t="s">
        <v>103</v>
      </c>
      <c r="AE282" s="285" t="e">
        <f t="shared" si="164"/>
        <v>#N/A</v>
      </c>
    </row>
    <row r="283" spans="1:31" x14ac:dyDescent="0.25">
      <c r="A283" s="3"/>
      <c r="B283" s="147" t="e">
        <f t="shared" ref="B283:B332" si="167">B282+7</f>
        <v>#NUM!</v>
      </c>
      <c r="C283" s="94">
        <v>3</v>
      </c>
      <c r="D283" s="292"/>
      <c r="E283" s="292"/>
      <c r="F283" s="292"/>
      <c r="G283" s="292"/>
      <c r="H283" s="112" t="str">
        <f t="shared" si="165"/>
        <v/>
      </c>
      <c r="I283" s="294"/>
      <c r="J283" s="124">
        <f t="shared" si="166"/>
        <v>0</v>
      </c>
      <c r="K283" s="116" t="e">
        <f>AVERAGE(H$281:H283)</f>
        <v>#DIV/0!</v>
      </c>
      <c r="L283" s="119" t="s">
        <v>103</v>
      </c>
      <c r="M283" s="125" t="s">
        <v>103</v>
      </c>
      <c r="N283" s="126" t="e">
        <f>IF(H283="",NA(),SUM(I$281:I283))</f>
        <v>#N/A</v>
      </c>
      <c r="O283" s="118" t="e">
        <f>IF(H283="",NA(),AVERAGE(I$281:I283))</f>
        <v>#N/A</v>
      </c>
      <c r="P283" s="128" t="s">
        <v>103</v>
      </c>
      <c r="Q283" s="125" t="s">
        <v>103</v>
      </c>
      <c r="R283" s="122" t="s">
        <v>103</v>
      </c>
      <c r="S283" s="118" t="s">
        <v>103</v>
      </c>
      <c r="T283" s="128" t="s">
        <v>103</v>
      </c>
      <c r="U283" s="3"/>
      <c r="V283" s="150" t="e">
        <f t="shared" si="159"/>
        <v>#N/A</v>
      </c>
      <c r="W283" s="150" t="e">
        <f t="shared" si="160"/>
        <v>#N/A</v>
      </c>
      <c r="X283" s="150" t="e">
        <f t="shared" si="161"/>
        <v>#N/A</v>
      </c>
      <c r="Y283" s="150" t="e">
        <f t="shared" si="162"/>
        <v>#N/A</v>
      </c>
      <c r="Z283" s="150" t="e">
        <f t="shared" si="163"/>
        <v>#N/A</v>
      </c>
      <c r="AA283" s="181" t="s">
        <v>103</v>
      </c>
      <c r="AB283" s="181" t="s">
        <v>103</v>
      </c>
      <c r="AC283" s="181" t="s">
        <v>103</v>
      </c>
      <c r="AD283" s="181" t="s">
        <v>103</v>
      </c>
      <c r="AE283" s="285" t="e">
        <f t="shared" si="164"/>
        <v>#N/A</v>
      </c>
    </row>
    <row r="284" spans="1:31" x14ac:dyDescent="0.25">
      <c r="A284" s="3"/>
      <c r="B284" s="147" t="e">
        <f t="shared" si="167"/>
        <v>#NUM!</v>
      </c>
      <c r="C284" s="94">
        <v>4</v>
      </c>
      <c r="D284" s="292"/>
      <c r="E284" s="292"/>
      <c r="F284" s="292"/>
      <c r="G284" s="292"/>
      <c r="H284" s="112" t="str">
        <f t="shared" si="165"/>
        <v/>
      </c>
      <c r="I284" s="294"/>
      <c r="J284" s="124">
        <f t="shared" si="166"/>
        <v>0</v>
      </c>
      <c r="K284" s="116" t="e">
        <f>AVERAGE(H$281:H284)</f>
        <v>#DIV/0!</v>
      </c>
      <c r="L284" s="119" t="s">
        <v>103</v>
      </c>
      <c r="M284" s="125" t="s">
        <v>103</v>
      </c>
      <c r="N284" s="126" t="e">
        <f>IF(H284="",NA(),SUM(I$281:I284))</f>
        <v>#N/A</v>
      </c>
      <c r="O284" s="118" t="e">
        <f>IF(H284="",NA(),AVERAGE(I$281:I284))</f>
        <v>#N/A</v>
      </c>
      <c r="P284" s="128" t="s">
        <v>103</v>
      </c>
      <c r="Q284" s="125" t="s">
        <v>103</v>
      </c>
      <c r="R284" s="122" t="s">
        <v>103</v>
      </c>
      <c r="S284" s="118" t="s">
        <v>103</v>
      </c>
      <c r="T284" s="128" t="s">
        <v>103</v>
      </c>
      <c r="U284" s="3"/>
      <c r="V284" s="150" t="e">
        <f t="shared" si="159"/>
        <v>#N/A</v>
      </c>
      <c r="W284" s="150" t="e">
        <f t="shared" si="160"/>
        <v>#N/A</v>
      </c>
      <c r="X284" s="150" t="e">
        <f t="shared" si="161"/>
        <v>#N/A</v>
      </c>
      <c r="Y284" s="150" t="e">
        <f t="shared" si="162"/>
        <v>#N/A</v>
      </c>
      <c r="Z284" s="150" t="e">
        <f t="shared" si="163"/>
        <v>#N/A</v>
      </c>
      <c r="AA284" s="181" t="s">
        <v>103</v>
      </c>
      <c r="AB284" s="181" t="s">
        <v>103</v>
      </c>
      <c r="AC284" s="181" t="s">
        <v>103</v>
      </c>
      <c r="AD284" s="181" t="s">
        <v>103</v>
      </c>
      <c r="AE284" s="285" t="e">
        <f t="shared" si="164"/>
        <v>#N/A</v>
      </c>
    </row>
    <row r="285" spans="1:31" x14ac:dyDescent="0.25">
      <c r="A285" s="3"/>
      <c r="B285" s="147" t="e">
        <f t="shared" si="167"/>
        <v>#NUM!</v>
      </c>
      <c r="C285" s="94">
        <v>5</v>
      </c>
      <c r="D285" s="292"/>
      <c r="E285" s="292"/>
      <c r="F285" s="292"/>
      <c r="G285" s="292"/>
      <c r="H285" s="112" t="str">
        <f t="shared" si="165"/>
        <v/>
      </c>
      <c r="I285" s="294"/>
      <c r="J285" s="124">
        <f t="shared" si="166"/>
        <v>0</v>
      </c>
      <c r="K285" s="116" t="e">
        <f>AVERAGE(H$281:H285)</f>
        <v>#DIV/0!</v>
      </c>
      <c r="L285" s="119" t="s">
        <v>103</v>
      </c>
      <c r="M285" s="125" t="s">
        <v>103</v>
      </c>
      <c r="N285" s="126" t="e">
        <f>IF(H285="",NA(),SUM(I$281:I285))</f>
        <v>#N/A</v>
      </c>
      <c r="O285" s="118" t="e">
        <f>IF(H285="",NA(),AVERAGE(I$281:I285))</f>
        <v>#N/A</v>
      </c>
      <c r="P285" s="128" t="s">
        <v>103</v>
      </c>
      <c r="Q285" s="125" t="s">
        <v>103</v>
      </c>
      <c r="R285" s="122" t="s">
        <v>103</v>
      </c>
      <c r="S285" s="118" t="s">
        <v>103</v>
      </c>
      <c r="T285" s="128" t="s">
        <v>103</v>
      </c>
      <c r="U285" s="3"/>
      <c r="V285" s="150" t="e">
        <f t="shared" si="159"/>
        <v>#N/A</v>
      </c>
      <c r="W285" s="150" t="e">
        <f t="shared" si="160"/>
        <v>#N/A</v>
      </c>
      <c r="X285" s="150" t="e">
        <f t="shared" si="161"/>
        <v>#N/A</v>
      </c>
      <c r="Y285" s="150" t="e">
        <f t="shared" si="162"/>
        <v>#N/A</v>
      </c>
      <c r="Z285" s="150" t="e">
        <f t="shared" si="163"/>
        <v>#N/A</v>
      </c>
      <c r="AA285" s="181" t="s">
        <v>103</v>
      </c>
      <c r="AB285" s="181" t="s">
        <v>103</v>
      </c>
      <c r="AC285" s="181" t="s">
        <v>103</v>
      </c>
      <c r="AD285" s="181" t="s">
        <v>103</v>
      </c>
      <c r="AE285" s="285" t="e">
        <f t="shared" si="164"/>
        <v>#N/A</v>
      </c>
    </row>
    <row r="286" spans="1:31" x14ac:dyDescent="0.25">
      <c r="A286" s="3"/>
      <c r="B286" s="147" t="e">
        <f t="shared" si="167"/>
        <v>#NUM!</v>
      </c>
      <c r="C286" s="94">
        <v>6</v>
      </c>
      <c r="D286" s="292"/>
      <c r="E286" s="292"/>
      <c r="F286" s="292"/>
      <c r="G286" s="292"/>
      <c r="H286" s="112" t="str">
        <f t="shared" si="165"/>
        <v/>
      </c>
      <c r="I286" s="294"/>
      <c r="J286" s="124">
        <f t="shared" si="166"/>
        <v>0</v>
      </c>
      <c r="K286" s="116" t="e">
        <f>AVERAGE(H$281:H286)</f>
        <v>#DIV/0!</v>
      </c>
      <c r="L286" s="119" t="s">
        <v>103</v>
      </c>
      <c r="M286" s="125" t="s">
        <v>103</v>
      </c>
      <c r="N286" s="126" t="e">
        <f>IF(H286="",NA(),SUM(I$281:I286))</f>
        <v>#N/A</v>
      </c>
      <c r="O286" s="118" t="e">
        <f>IF(H286="",NA(),AVERAGE(I$281:I286))</f>
        <v>#N/A</v>
      </c>
      <c r="P286" s="128" t="s">
        <v>103</v>
      </c>
      <c r="Q286" s="125" t="s">
        <v>103</v>
      </c>
      <c r="R286" s="122" t="s">
        <v>103</v>
      </c>
      <c r="S286" s="118" t="s">
        <v>103</v>
      </c>
      <c r="T286" s="128" t="s">
        <v>103</v>
      </c>
      <c r="U286" s="3"/>
      <c r="V286" s="150" t="e">
        <f t="shared" si="159"/>
        <v>#N/A</v>
      </c>
      <c r="W286" s="150" t="e">
        <f t="shared" si="160"/>
        <v>#N/A</v>
      </c>
      <c r="X286" s="150" t="e">
        <f t="shared" si="161"/>
        <v>#N/A</v>
      </c>
      <c r="Y286" s="150" t="e">
        <f t="shared" si="162"/>
        <v>#N/A</v>
      </c>
      <c r="Z286" s="150" t="e">
        <f t="shared" si="163"/>
        <v>#N/A</v>
      </c>
      <c r="AA286" s="181" t="s">
        <v>103</v>
      </c>
      <c r="AB286" s="181" t="s">
        <v>103</v>
      </c>
      <c r="AC286" s="181" t="s">
        <v>103</v>
      </c>
      <c r="AD286" s="181" t="s">
        <v>103</v>
      </c>
      <c r="AE286" s="285" t="e">
        <f t="shared" si="164"/>
        <v>#N/A</v>
      </c>
    </row>
    <row r="287" spans="1:31" ht="15" customHeight="1" x14ac:dyDescent="0.25">
      <c r="A287" s="3"/>
      <c r="B287" s="147" t="e">
        <f t="shared" si="167"/>
        <v>#NUM!</v>
      </c>
      <c r="C287" s="94">
        <v>7</v>
      </c>
      <c r="D287" s="292"/>
      <c r="E287" s="292"/>
      <c r="F287" s="292"/>
      <c r="G287" s="292"/>
      <c r="H287" s="112" t="str">
        <f t="shared" si="165"/>
        <v/>
      </c>
      <c r="I287" s="294"/>
      <c r="J287" s="124">
        <f t="shared" si="166"/>
        <v>0</v>
      </c>
      <c r="K287" s="116" t="e">
        <f>AVERAGE(H$281:H287)</f>
        <v>#DIV/0!</v>
      </c>
      <c r="L287" s="119" t="s">
        <v>103</v>
      </c>
      <c r="M287" s="125" t="s">
        <v>103</v>
      </c>
      <c r="N287" s="126" t="e">
        <f>IF(H287="",NA(),SUM(I$281:I287))</f>
        <v>#N/A</v>
      </c>
      <c r="O287" s="118" t="e">
        <f>IF(H287="",NA(),AVERAGE(I$281:I287))</f>
        <v>#N/A</v>
      </c>
      <c r="P287" s="128" t="s">
        <v>103</v>
      </c>
      <c r="Q287" s="125" t="s">
        <v>103</v>
      </c>
      <c r="R287" s="122" t="s">
        <v>103</v>
      </c>
      <c r="S287" s="118" t="s">
        <v>103</v>
      </c>
      <c r="T287" s="128" t="s">
        <v>103</v>
      </c>
      <c r="U287" s="3"/>
      <c r="V287" s="150" t="e">
        <f t="shared" si="159"/>
        <v>#N/A</v>
      </c>
      <c r="W287" s="150" t="e">
        <f t="shared" si="160"/>
        <v>#N/A</v>
      </c>
      <c r="X287" s="150" t="e">
        <f t="shared" si="161"/>
        <v>#N/A</v>
      </c>
      <c r="Y287" s="150" t="e">
        <f t="shared" si="162"/>
        <v>#N/A</v>
      </c>
      <c r="Z287" s="150" t="e">
        <f t="shared" si="163"/>
        <v>#N/A</v>
      </c>
      <c r="AA287" s="181" t="s">
        <v>103</v>
      </c>
      <c r="AB287" s="181" t="s">
        <v>103</v>
      </c>
      <c r="AC287" s="181" t="s">
        <v>103</v>
      </c>
      <c r="AD287" s="181" t="s">
        <v>103</v>
      </c>
      <c r="AE287" s="285" t="e">
        <f t="shared" si="164"/>
        <v>#N/A</v>
      </c>
    </row>
    <row r="288" spans="1:31" ht="15" customHeight="1" x14ac:dyDescent="0.25">
      <c r="A288" s="3"/>
      <c r="B288" s="147" t="e">
        <f t="shared" si="167"/>
        <v>#NUM!</v>
      </c>
      <c r="C288" s="94">
        <v>8</v>
      </c>
      <c r="D288" s="292"/>
      <c r="E288" s="292"/>
      <c r="F288" s="292"/>
      <c r="G288" s="292"/>
      <c r="H288" s="112" t="str">
        <f t="shared" si="165"/>
        <v/>
      </c>
      <c r="I288" s="294"/>
      <c r="J288" s="124">
        <f t="shared" si="166"/>
        <v>0</v>
      </c>
      <c r="K288" s="116" t="e">
        <f>AVERAGE(H$281:H288)</f>
        <v>#DIV/0!</v>
      </c>
      <c r="L288" s="119" t="s">
        <v>103</v>
      </c>
      <c r="M288" s="125" t="s">
        <v>103</v>
      </c>
      <c r="N288" s="126" t="e">
        <f>IF(H288="",NA(),SUM(I$281:I288))</f>
        <v>#N/A</v>
      </c>
      <c r="O288" s="118" t="e">
        <f>IF(H288="",NA(),AVERAGE(I$281:I288))</f>
        <v>#N/A</v>
      </c>
      <c r="P288" s="128" t="s">
        <v>103</v>
      </c>
      <c r="Q288" s="125" t="s">
        <v>103</v>
      </c>
      <c r="R288" s="122" t="s">
        <v>103</v>
      </c>
      <c r="S288" s="118" t="s">
        <v>103</v>
      </c>
      <c r="T288" s="128" t="s">
        <v>103</v>
      </c>
      <c r="U288" s="3"/>
      <c r="V288" s="150" t="e">
        <f t="shared" si="159"/>
        <v>#N/A</v>
      </c>
      <c r="W288" s="150" t="e">
        <f t="shared" si="160"/>
        <v>#N/A</v>
      </c>
      <c r="X288" s="150" t="e">
        <f t="shared" si="161"/>
        <v>#N/A</v>
      </c>
      <c r="Y288" s="150" t="e">
        <f t="shared" si="162"/>
        <v>#N/A</v>
      </c>
      <c r="Z288" s="150" t="e">
        <f t="shared" si="163"/>
        <v>#N/A</v>
      </c>
      <c r="AA288" s="181" t="s">
        <v>103</v>
      </c>
      <c r="AB288" s="181" t="s">
        <v>103</v>
      </c>
      <c r="AC288" s="181" t="s">
        <v>103</v>
      </c>
      <c r="AD288" s="181" t="s">
        <v>103</v>
      </c>
      <c r="AE288" s="285" t="e">
        <f t="shared" si="164"/>
        <v>#N/A</v>
      </c>
    </row>
    <row r="289" spans="1:31" ht="15" customHeight="1" x14ac:dyDescent="0.25">
      <c r="A289" s="3"/>
      <c r="B289" s="147" t="e">
        <f t="shared" si="167"/>
        <v>#NUM!</v>
      </c>
      <c r="C289" s="94">
        <v>9</v>
      </c>
      <c r="D289" s="292"/>
      <c r="E289" s="292"/>
      <c r="F289" s="292"/>
      <c r="G289" s="292"/>
      <c r="H289" s="112" t="str">
        <f t="shared" si="165"/>
        <v/>
      </c>
      <c r="I289" s="294"/>
      <c r="J289" s="124">
        <f t="shared" si="166"/>
        <v>0</v>
      </c>
      <c r="K289" s="116" t="e">
        <f>AVERAGE(H$281:H289)</f>
        <v>#DIV/0!</v>
      </c>
      <c r="L289" s="119" t="s">
        <v>103</v>
      </c>
      <c r="M289" s="125" t="s">
        <v>103</v>
      </c>
      <c r="N289" s="126" t="e">
        <f>IF(H289="",NA(),SUM(I$281:I289))</f>
        <v>#N/A</v>
      </c>
      <c r="O289" s="118" t="e">
        <f>IF(H289="",NA(),AVERAGE(I$281:I289))</f>
        <v>#N/A</v>
      </c>
      <c r="P289" s="128" t="s">
        <v>103</v>
      </c>
      <c r="Q289" s="125" t="s">
        <v>103</v>
      </c>
      <c r="R289" s="122" t="s">
        <v>103</v>
      </c>
      <c r="S289" s="118" t="s">
        <v>103</v>
      </c>
      <c r="T289" s="128" t="s">
        <v>103</v>
      </c>
      <c r="U289" s="3"/>
      <c r="V289" s="150" t="e">
        <f t="shared" si="159"/>
        <v>#N/A</v>
      </c>
      <c r="W289" s="150" t="e">
        <f t="shared" si="160"/>
        <v>#N/A</v>
      </c>
      <c r="X289" s="150" t="e">
        <f t="shared" si="161"/>
        <v>#N/A</v>
      </c>
      <c r="Y289" s="150" t="e">
        <f t="shared" si="162"/>
        <v>#N/A</v>
      </c>
      <c r="Z289" s="150" t="e">
        <f t="shared" si="163"/>
        <v>#N/A</v>
      </c>
      <c r="AA289" s="181" t="s">
        <v>103</v>
      </c>
      <c r="AB289" s="181" t="s">
        <v>103</v>
      </c>
      <c r="AC289" s="181" t="s">
        <v>103</v>
      </c>
      <c r="AD289" s="181" t="s">
        <v>103</v>
      </c>
      <c r="AE289" s="285" t="e">
        <f t="shared" si="164"/>
        <v>#N/A</v>
      </c>
    </row>
    <row r="290" spans="1:31" ht="15" customHeight="1" x14ac:dyDescent="0.25">
      <c r="A290" s="3"/>
      <c r="B290" s="147" t="e">
        <f t="shared" si="167"/>
        <v>#NUM!</v>
      </c>
      <c r="C290" s="94">
        <v>10</v>
      </c>
      <c r="D290" s="292"/>
      <c r="E290" s="292"/>
      <c r="F290" s="292"/>
      <c r="G290" s="292"/>
      <c r="H290" s="112" t="str">
        <f t="shared" si="165"/>
        <v/>
      </c>
      <c r="I290" s="294"/>
      <c r="J290" s="124">
        <f t="shared" si="166"/>
        <v>0</v>
      </c>
      <c r="K290" s="116" t="e">
        <f>AVERAGE(H$281:H290)</f>
        <v>#DIV/0!</v>
      </c>
      <c r="L290" s="119" t="s">
        <v>103</v>
      </c>
      <c r="M290" s="125" t="s">
        <v>103</v>
      </c>
      <c r="N290" s="126" t="e">
        <f>IF(H290="",NA(),SUM(I$281:I290))</f>
        <v>#N/A</v>
      </c>
      <c r="O290" s="118" t="e">
        <f>IF(H290="",NA(),AVERAGE(I$281:I290))</f>
        <v>#N/A</v>
      </c>
      <c r="P290" s="128" t="s">
        <v>103</v>
      </c>
      <c r="Q290" s="125" t="s">
        <v>103</v>
      </c>
      <c r="R290" s="122" t="s">
        <v>103</v>
      </c>
      <c r="S290" s="118" t="s">
        <v>103</v>
      </c>
      <c r="T290" s="128" t="s">
        <v>103</v>
      </c>
      <c r="U290" s="3"/>
      <c r="V290" s="150" t="e">
        <f t="shared" si="159"/>
        <v>#N/A</v>
      </c>
      <c r="W290" s="150" t="e">
        <f t="shared" si="160"/>
        <v>#N/A</v>
      </c>
      <c r="X290" s="150" t="e">
        <f t="shared" si="161"/>
        <v>#N/A</v>
      </c>
      <c r="Y290" s="150" t="e">
        <f t="shared" si="162"/>
        <v>#N/A</v>
      </c>
      <c r="Z290" s="150" t="e">
        <f t="shared" si="163"/>
        <v>#N/A</v>
      </c>
      <c r="AA290" s="181" t="s">
        <v>103</v>
      </c>
      <c r="AB290" s="181" t="s">
        <v>103</v>
      </c>
      <c r="AC290" s="181" t="s">
        <v>103</v>
      </c>
      <c r="AD290" s="181" t="s">
        <v>103</v>
      </c>
      <c r="AE290" s="285" t="e">
        <f t="shared" si="164"/>
        <v>#N/A</v>
      </c>
    </row>
    <row r="291" spans="1:31" ht="15" customHeight="1" x14ac:dyDescent="0.25">
      <c r="A291" s="3"/>
      <c r="B291" s="147" t="e">
        <f t="shared" si="167"/>
        <v>#NUM!</v>
      </c>
      <c r="C291" s="94">
        <v>11</v>
      </c>
      <c r="D291" s="292"/>
      <c r="E291" s="292"/>
      <c r="F291" s="292"/>
      <c r="G291" s="292"/>
      <c r="H291" s="112" t="str">
        <f t="shared" si="165"/>
        <v/>
      </c>
      <c r="I291" s="294"/>
      <c r="J291" s="124">
        <f t="shared" si="166"/>
        <v>0</v>
      </c>
      <c r="K291" s="116" t="e">
        <f>AVERAGE(H$281:H291)</f>
        <v>#DIV/0!</v>
      </c>
      <c r="L291" s="119" t="s">
        <v>103</v>
      </c>
      <c r="M291" s="125" t="s">
        <v>103</v>
      </c>
      <c r="N291" s="126" t="e">
        <f>IF(H291="",NA(),SUM(I$281:I291))</f>
        <v>#N/A</v>
      </c>
      <c r="O291" s="118" t="e">
        <f>IF(H291="",NA(),AVERAGE(I$281:I291))</f>
        <v>#N/A</v>
      </c>
      <c r="P291" s="128" t="s">
        <v>103</v>
      </c>
      <c r="Q291" s="125" t="s">
        <v>103</v>
      </c>
      <c r="R291" s="122" t="s">
        <v>103</v>
      </c>
      <c r="S291" s="118" t="s">
        <v>103</v>
      </c>
      <c r="T291" s="128" t="s">
        <v>103</v>
      </c>
      <c r="U291" s="3"/>
      <c r="V291" s="150" t="e">
        <f t="shared" si="159"/>
        <v>#N/A</v>
      </c>
      <c r="W291" s="150" t="e">
        <f t="shared" si="160"/>
        <v>#N/A</v>
      </c>
      <c r="X291" s="150" t="e">
        <f t="shared" si="161"/>
        <v>#N/A</v>
      </c>
      <c r="Y291" s="150" t="e">
        <f t="shared" si="162"/>
        <v>#N/A</v>
      </c>
      <c r="Z291" s="150" t="e">
        <f t="shared" si="163"/>
        <v>#N/A</v>
      </c>
      <c r="AA291" s="181" t="s">
        <v>103</v>
      </c>
      <c r="AB291" s="181" t="s">
        <v>103</v>
      </c>
      <c r="AC291" s="181" t="s">
        <v>103</v>
      </c>
      <c r="AD291" s="181" t="s">
        <v>103</v>
      </c>
      <c r="AE291" s="285" t="e">
        <f t="shared" si="164"/>
        <v>#N/A</v>
      </c>
    </row>
    <row r="292" spans="1:31" ht="15" customHeight="1" x14ac:dyDescent="0.25">
      <c r="A292" s="3"/>
      <c r="B292" s="147" t="e">
        <f t="shared" si="167"/>
        <v>#NUM!</v>
      </c>
      <c r="C292" s="94">
        <v>12</v>
      </c>
      <c r="D292" s="292"/>
      <c r="E292" s="292"/>
      <c r="F292" s="292"/>
      <c r="G292" s="292"/>
      <c r="H292" s="112" t="str">
        <f t="shared" si="165"/>
        <v/>
      </c>
      <c r="I292" s="294"/>
      <c r="J292" s="124">
        <f t="shared" si="166"/>
        <v>0</v>
      </c>
      <c r="K292" s="116" t="e">
        <f>AVERAGE(H$281:H292)</f>
        <v>#DIV/0!</v>
      </c>
      <c r="L292" s="119" t="s">
        <v>103</v>
      </c>
      <c r="M292" s="125" t="s">
        <v>103</v>
      </c>
      <c r="N292" s="126" t="e">
        <f>IF(H292="",NA(),SUM(I$281:I292))</f>
        <v>#N/A</v>
      </c>
      <c r="O292" s="118" t="e">
        <f>IF(H292="",NA(),AVERAGE(I$281:I292))</f>
        <v>#N/A</v>
      </c>
      <c r="P292" s="128" t="s">
        <v>103</v>
      </c>
      <c r="Q292" s="125" t="s">
        <v>103</v>
      </c>
      <c r="R292" s="122" t="s">
        <v>103</v>
      </c>
      <c r="S292" s="118" t="s">
        <v>103</v>
      </c>
      <c r="T292" s="128" t="s">
        <v>103</v>
      </c>
      <c r="U292" s="3"/>
      <c r="V292" s="150" t="e">
        <f t="shared" si="159"/>
        <v>#N/A</v>
      </c>
      <c r="W292" s="150" t="e">
        <f t="shared" si="160"/>
        <v>#N/A</v>
      </c>
      <c r="X292" s="150" t="e">
        <f t="shared" si="161"/>
        <v>#N/A</v>
      </c>
      <c r="Y292" s="150" t="e">
        <f t="shared" si="162"/>
        <v>#N/A</v>
      </c>
      <c r="Z292" s="150" t="e">
        <f t="shared" si="163"/>
        <v>#N/A</v>
      </c>
      <c r="AA292" s="181" t="s">
        <v>103</v>
      </c>
      <c r="AB292" s="181" t="s">
        <v>103</v>
      </c>
      <c r="AC292" s="181" t="s">
        <v>103</v>
      </c>
      <c r="AD292" s="181" t="s">
        <v>103</v>
      </c>
      <c r="AE292" s="285" t="e">
        <f t="shared" si="164"/>
        <v>#N/A</v>
      </c>
    </row>
    <row r="293" spans="1:31" ht="15" customHeight="1" x14ac:dyDescent="0.25">
      <c r="A293" s="3"/>
      <c r="B293" s="147" t="e">
        <f t="shared" si="167"/>
        <v>#NUM!</v>
      </c>
      <c r="C293" s="94">
        <v>13</v>
      </c>
      <c r="D293" s="292"/>
      <c r="E293" s="292"/>
      <c r="F293" s="292"/>
      <c r="G293" s="292"/>
      <c r="H293" s="112" t="str">
        <f t="shared" si="165"/>
        <v/>
      </c>
      <c r="I293" s="294"/>
      <c r="J293" s="124">
        <f t="shared" si="166"/>
        <v>0</v>
      </c>
      <c r="K293" s="116" t="e">
        <f>AVERAGE(H$281:H293)</f>
        <v>#DIV/0!</v>
      </c>
      <c r="L293" s="119" t="s">
        <v>103</v>
      </c>
      <c r="M293" s="125" t="s">
        <v>103</v>
      </c>
      <c r="N293" s="126" t="e">
        <f>IF(H293="",NA(),SUM(I$281:I293))</f>
        <v>#N/A</v>
      </c>
      <c r="O293" s="118" t="e">
        <f>IF(H293="",NA(),AVERAGE(I$281:I293))</f>
        <v>#N/A</v>
      </c>
      <c r="P293" s="128" t="s">
        <v>103</v>
      </c>
      <c r="Q293" s="125" t="s">
        <v>103</v>
      </c>
      <c r="R293" s="122" t="s">
        <v>103</v>
      </c>
      <c r="S293" s="118" t="s">
        <v>103</v>
      </c>
      <c r="T293" s="128" t="s">
        <v>103</v>
      </c>
      <c r="U293" s="3"/>
      <c r="V293" s="150" t="e">
        <f t="shared" si="159"/>
        <v>#N/A</v>
      </c>
      <c r="W293" s="150" t="e">
        <f t="shared" si="160"/>
        <v>#N/A</v>
      </c>
      <c r="X293" s="150" t="e">
        <f t="shared" si="161"/>
        <v>#N/A</v>
      </c>
      <c r="Y293" s="150" t="e">
        <f t="shared" si="162"/>
        <v>#N/A</v>
      </c>
      <c r="Z293" s="150" t="e">
        <f t="shared" si="163"/>
        <v>#N/A</v>
      </c>
      <c r="AA293" s="181" t="s">
        <v>103</v>
      </c>
      <c r="AB293" s="181" t="s">
        <v>103</v>
      </c>
      <c r="AC293" s="181" t="s">
        <v>103</v>
      </c>
      <c r="AD293" s="181" t="s">
        <v>103</v>
      </c>
      <c r="AE293" s="285" t="e">
        <f t="shared" si="164"/>
        <v>#N/A</v>
      </c>
    </row>
    <row r="294" spans="1:31" ht="15" customHeight="1" x14ac:dyDescent="0.25">
      <c r="A294" s="3"/>
      <c r="B294" s="147" t="e">
        <f t="shared" si="167"/>
        <v>#NUM!</v>
      </c>
      <c r="C294" s="94">
        <v>14</v>
      </c>
      <c r="D294" s="292"/>
      <c r="E294" s="292"/>
      <c r="F294" s="292"/>
      <c r="G294" s="292"/>
      <c r="H294" s="112" t="str">
        <f t="shared" si="165"/>
        <v/>
      </c>
      <c r="I294" s="294"/>
      <c r="J294" s="124">
        <f t="shared" si="166"/>
        <v>0</v>
      </c>
      <c r="K294" s="116" t="e">
        <f>AVERAGE(H$281:H294)</f>
        <v>#DIV/0!</v>
      </c>
      <c r="L294" s="119" t="s">
        <v>103</v>
      </c>
      <c r="M294" s="125" t="s">
        <v>103</v>
      </c>
      <c r="N294" s="126" t="e">
        <f>IF(H294="",NA(),SUM(I$281:I294))</f>
        <v>#N/A</v>
      </c>
      <c r="O294" s="118" t="e">
        <f>IF(H294="",NA(),AVERAGE(I$281:I294))</f>
        <v>#N/A</v>
      </c>
      <c r="P294" s="128" t="s">
        <v>103</v>
      </c>
      <c r="Q294" s="125" t="s">
        <v>103</v>
      </c>
      <c r="R294" s="122" t="s">
        <v>103</v>
      </c>
      <c r="S294" s="118" t="s">
        <v>103</v>
      </c>
      <c r="T294" s="128" t="s">
        <v>103</v>
      </c>
      <c r="U294" s="3"/>
      <c r="V294" s="150" t="e">
        <f t="shared" si="159"/>
        <v>#N/A</v>
      </c>
      <c r="W294" s="150" t="e">
        <f t="shared" si="160"/>
        <v>#N/A</v>
      </c>
      <c r="X294" s="150" t="e">
        <f t="shared" si="161"/>
        <v>#N/A</v>
      </c>
      <c r="Y294" s="150" t="e">
        <f t="shared" si="162"/>
        <v>#N/A</v>
      </c>
      <c r="Z294" s="150" t="e">
        <f t="shared" si="163"/>
        <v>#N/A</v>
      </c>
      <c r="AA294" s="181" t="s">
        <v>103</v>
      </c>
      <c r="AB294" s="181" t="s">
        <v>103</v>
      </c>
      <c r="AC294" s="181" t="s">
        <v>103</v>
      </c>
      <c r="AD294" s="181" t="s">
        <v>103</v>
      </c>
      <c r="AE294" s="285" t="e">
        <f t="shared" si="164"/>
        <v>#N/A</v>
      </c>
    </row>
    <row r="295" spans="1:31" ht="15" customHeight="1" x14ac:dyDescent="0.25">
      <c r="A295" s="3"/>
      <c r="B295" s="147" t="e">
        <f t="shared" si="167"/>
        <v>#NUM!</v>
      </c>
      <c r="C295" s="94">
        <v>15</v>
      </c>
      <c r="D295" s="292"/>
      <c r="E295" s="292"/>
      <c r="F295" s="292"/>
      <c r="G295" s="292"/>
      <c r="H295" s="112" t="str">
        <f t="shared" si="165"/>
        <v/>
      </c>
      <c r="I295" s="294"/>
      <c r="J295" s="124">
        <f t="shared" si="166"/>
        <v>0</v>
      </c>
      <c r="K295" s="116" t="e">
        <f>AVERAGE(H$281:H295)</f>
        <v>#DIV/0!</v>
      </c>
      <c r="L295" s="119" t="s">
        <v>103</v>
      </c>
      <c r="M295" s="125" t="s">
        <v>103</v>
      </c>
      <c r="N295" s="126" t="e">
        <f>IF(H295="",NA(),SUM(I$281:I295))</f>
        <v>#N/A</v>
      </c>
      <c r="O295" s="118" t="e">
        <f>IF(H295="",NA(),AVERAGE(I$281:I295))</f>
        <v>#N/A</v>
      </c>
      <c r="P295" s="128" t="s">
        <v>103</v>
      </c>
      <c r="Q295" s="125" t="s">
        <v>103</v>
      </c>
      <c r="R295" s="122" t="s">
        <v>103</v>
      </c>
      <c r="S295" s="118" t="s">
        <v>103</v>
      </c>
      <c r="T295" s="128" t="s">
        <v>103</v>
      </c>
      <c r="U295" s="3"/>
      <c r="V295" s="150" t="e">
        <f t="shared" si="159"/>
        <v>#N/A</v>
      </c>
      <c r="W295" s="150" t="e">
        <f t="shared" si="160"/>
        <v>#N/A</v>
      </c>
      <c r="X295" s="150" t="e">
        <f t="shared" si="161"/>
        <v>#N/A</v>
      </c>
      <c r="Y295" s="150" t="e">
        <f t="shared" si="162"/>
        <v>#N/A</v>
      </c>
      <c r="Z295" s="150" t="e">
        <f t="shared" si="163"/>
        <v>#N/A</v>
      </c>
      <c r="AA295" s="181" t="s">
        <v>103</v>
      </c>
      <c r="AB295" s="181" t="s">
        <v>103</v>
      </c>
      <c r="AC295" s="181" t="s">
        <v>103</v>
      </c>
      <c r="AD295" s="181" t="s">
        <v>103</v>
      </c>
      <c r="AE295" s="285" t="e">
        <f t="shared" si="164"/>
        <v>#N/A</v>
      </c>
    </row>
    <row r="296" spans="1:31" ht="15" customHeight="1" x14ac:dyDescent="0.25">
      <c r="A296" s="3"/>
      <c r="B296" s="147" t="e">
        <f t="shared" si="167"/>
        <v>#NUM!</v>
      </c>
      <c r="C296" s="94">
        <v>16</v>
      </c>
      <c r="D296" s="292"/>
      <c r="E296" s="292"/>
      <c r="F296" s="292"/>
      <c r="G296" s="292"/>
      <c r="H296" s="112" t="str">
        <f t="shared" si="165"/>
        <v/>
      </c>
      <c r="I296" s="294"/>
      <c r="J296" s="124">
        <f t="shared" si="166"/>
        <v>0</v>
      </c>
      <c r="K296" s="116" t="e">
        <f>AVERAGE(H$281:H296)</f>
        <v>#DIV/0!</v>
      </c>
      <c r="L296" s="119" t="s">
        <v>103</v>
      </c>
      <c r="M296" s="125" t="s">
        <v>103</v>
      </c>
      <c r="N296" s="126" t="e">
        <f>IF(H296="",NA(),SUM(I$281:I296))</f>
        <v>#N/A</v>
      </c>
      <c r="O296" s="118" t="e">
        <f>IF(H296="",NA(),AVERAGE(I$281:I296))</f>
        <v>#N/A</v>
      </c>
      <c r="P296" s="128" t="s">
        <v>103</v>
      </c>
      <c r="Q296" s="125" t="s">
        <v>103</v>
      </c>
      <c r="R296" s="122" t="s">
        <v>103</v>
      </c>
      <c r="S296" s="118" t="s">
        <v>103</v>
      </c>
      <c r="T296" s="128" t="s">
        <v>103</v>
      </c>
      <c r="U296" s="3"/>
      <c r="V296" s="150" t="e">
        <f t="shared" si="159"/>
        <v>#N/A</v>
      </c>
      <c r="W296" s="150" t="e">
        <f t="shared" si="160"/>
        <v>#N/A</v>
      </c>
      <c r="X296" s="150" t="e">
        <f t="shared" si="161"/>
        <v>#N/A</v>
      </c>
      <c r="Y296" s="150" t="e">
        <f t="shared" si="162"/>
        <v>#N/A</v>
      </c>
      <c r="Z296" s="150" t="e">
        <f t="shared" si="163"/>
        <v>#N/A</v>
      </c>
      <c r="AA296" s="181" t="s">
        <v>103</v>
      </c>
      <c r="AB296" s="181" t="s">
        <v>103</v>
      </c>
      <c r="AC296" s="181" t="s">
        <v>103</v>
      </c>
      <c r="AD296" s="181" t="s">
        <v>103</v>
      </c>
      <c r="AE296" s="285" t="e">
        <f t="shared" si="164"/>
        <v>#N/A</v>
      </c>
    </row>
    <row r="297" spans="1:31" ht="15" customHeight="1" x14ac:dyDescent="0.25">
      <c r="A297" s="3"/>
      <c r="B297" s="147" t="e">
        <f t="shared" si="167"/>
        <v>#NUM!</v>
      </c>
      <c r="C297" s="94">
        <v>17</v>
      </c>
      <c r="D297" s="292"/>
      <c r="E297" s="292"/>
      <c r="F297" s="292"/>
      <c r="G297" s="292"/>
      <c r="H297" s="112" t="str">
        <f t="shared" si="165"/>
        <v/>
      </c>
      <c r="I297" s="294"/>
      <c r="J297" s="124">
        <f t="shared" si="166"/>
        <v>0</v>
      </c>
      <c r="K297" s="116" t="e">
        <f>AVERAGE(H$281:H297)</f>
        <v>#DIV/0!</v>
      </c>
      <c r="L297" s="119" t="s">
        <v>103</v>
      </c>
      <c r="M297" s="125" t="s">
        <v>103</v>
      </c>
      <c r="N297" s="126" t="e">
        <f>IF(H297="",NA(),SUM(I$281:I297))</f>
        <v>#N/A</v>
      </c>
      <c r="O297" s="118" t="e">
        <f>IF(H297="",NA(),AVERAGE(I$281:I297))</f>
        <v>#N/A</v>
      </c>
      <c r="P297" s="128" t="s">
        <v>103</v>
      </c>
      <c r="Q297" s="125" t="s">
        <v>103</v>
      </c>
      <c r="R297" s="122" t="s">
        <v>103</v>
      </c>
      <c r="S297" s="118" t="s">
        <v>103</v>
      </c>
      <c r="T297" s="128" t="s">
        <v>103</v>
      </c>
      <c r="U297" s="3"/>
      <c r="V297" s="150" t="e">
        <f t="shared" si="159"/>
        <v>#N/A</v>
      </c>
      <c r="W297" s="150" t="e">
        <f t="shared" si="160"/>
        <v>#N/A</v>
      </c>
      <c r="X297" s="150" t="e">
        <f t="shared" si="161"/>
        <v>#N/A</v>
      </c>
      <c r="Y297" s="150" t="e">
        <f t="shared" si="162"/>
        <v>#N/A</v>
      </c>
      <c r="Z297" s="150" t="e">
        <f t="shared" si="163"/>
        <v>#N/A</v>
      </c>
      <c r="AA297" s="181" t="s">
        <v>103</v>
      </c>
      <c r="AB297" s="181" t="s">
        <v>103</v>
      </c>
      <c r="AC297" s="181" t="s">
        <v>103</v>
      </c>
      <c r="AD297" s="181" t="s">
        <v>103</v>
      </c>
      <c r="AE297" s="285" t="e">
        <f t="shared" si="164"/>
        <v>#N/A</v>
      </c>
    </row>
    <row r="298" spans="1:31" ht="15" customHeight="1" x14ac:dyDescent="0.25">
      <c r="A298" s="3"/>
      <c r="B298" s="147" t="e">
        <f t="shared" si="167"/>
        <v>#NUM!</v>
      </c>
      <c r="C298" s="94">
        <v>18</v>
      </c>
      <c r="D298" s="292"/>
      <c r="E298" s="292"/>
      <c r="F298" s="292"/>
      <c r="G298" s="292"/>
      <c r="H298" s="112" t="str">
        <f t="shared" si="165"/>
        <v/>
      </c>
      <c r="I298" s="294"/>
      <c r="J298" s="124">
        <f t="shared" si="166"/>
        <v>0</v>
      </c>
      <c r="K298" s="116" t="e">
        <f>AVERAGE(H$281:H298)</f>
        <v>#DIV/0!</v>
      </c>
      <c r="L298" s="119" t="s">
        <v>103</v>
      </c>
      <c r="M298" s="125" t="s">
        <v>103</v>
      </c>
      <c r="N298" s="126" t="e">
        <f>IF(H298="",NA(),SUM(I$281:I298))</f>
        <v>#N/A</v>
      </c>
      <c r="O298" s="118" t="e">
        <f>IF(H298="",NA(),AVERAGE(I$281:I298))</f>
        <v>#N/A</v>
      </c>
      <c r="P298" s="128" t="s">
        <v>103</v>
      </c>
      <c r="Q298" s="125" t="s">
        <v>103</v>
      </c>
      <c r="R298" s="122" t="s">
        <v>103</v>
      </c>
      <c r="S298" s="118" t="s">
        <v>103</v>
      </c>
      <c r="T298" s="128" t="s">
        <v>103</v>
      </c>
      <c r="U298" s="3"/>
      <c r="V298" s="150" t="e">
        <f t="shared" si="159"/>
        <v>#N/A</v>
      </c>
      <c r="W298" s="150" t="e">
        <f t="shared" si="160"/>
        <v>#N/A</v>
      </c>
      <c r="X298" s="150" t="e">
        <f t="shared" si="161"/>
        <v>#N/A</v>
      </c>
      <c r="Y298" s="150" t="e">
        <f t="shared" si="162"/>
        <v>#N/A</v>
      </c>
      <c r="Z298" s="150" t="e">
        <f t="shared" si="163"/>
        <v>#N/A</v>
      </c>
      <c r="AA298" s="181" t="s">
        <v>103</v>
      </c>
      <c r="AB298" s="181" t="s">
        <v>103</v>
      </c>
      <c r="AC298" s="181" t="s">
        <v>103</v>
      </c>
      <c r="AD298" s="181" t="s">
        <v>103</v>
      </c>
      <c r="AE298" s="285" t="e">
        <f t="shared" si="164"/>
        <v>#N/A</v>
      </c>
    </row>
    <row r="299" spans="1:31" ht="15" customHeight="1" x14ac:dyDescent="0.25">
      <c r="A299" s="3"/>
      <c r="B299" s="147" t="e">
        <f t="shared" si="167"/>
        <v>#NUM!</v>
      </c>
      <c r="C299" s="94">
        <v>19</v>
      </c>
      <c r="D299" s="292"/>
      <c r="E299" s="292"/>
      <c r="F299" s="292"/>
      <c r="G299" s="292"/>
      <c r="H299" s="112" t="str">
        <f t="shared" si="165"/>
        <v/>
      </c>
      <c r="I299" s="294"/>
      <c r="J299" s="124">
        <f t="shared" si="166"/>
        <v>0</v>
      </c>
      <c r="K299" s="116" t="e">
        <f>AVERAGE(H$281:H299)</f>
        <v>#DIV/0!</v>
      </c>
      <c r="L299" s="119" t="s">
        <v>103</v>
      </c>
      <c r="M299" s="125" t="s">
        <v>103</v>
      </c>
      <c r="N299" s="126" t="e">
        <f>IF(H299="",NA(),SUM(I$281:I299))</f>
        <v>#N/A</v>
      </c>
      <c r="O299" s="118" t="e">
        <f>IF(H299="",NA(),AVERAGE(I$281:I299))</f>
        <v>#N/A</v>
      </c>
      <c r="P299" s="128" t="s">
        <v>103</v>
      </c>
      <c r="Q299" s="125" t="s">
        <v>103</v>
      </c>
      <c r="R299" s="122" t="s">
        <v>103</v>
      </c>
      <c r="S299" s="118" t="s">
        <v>103</v>
      </c>
      <c r="T299" s="128" t="s">
        <v>103</v>
      </c>
      <c r="U299" s="3"/>
      <c r="V299" s="150" t="e">
        <f t="shared" si="159"/>
        <v>#N/A</v>
      </c>
      <c r="W299" s="150" t="e">
        <f t="shared" si="160"/>
        <v>#N/A</v>
      </c>
      <c r="X299" s="150" t="e">
        <f t="shared" si="161"/>
        <v>#N/A</v>
      </c>
      <c r="Y299" s="150" t="e">
        <f t="shared" si="162"/>
        <v>#N/A</v>
      </c>
      <c r="Z299" s="150" t="e">
        <f t="shared" si="163"/>
        <v>#N/A</v>
      </c>
      <c r="AA299" s="181" t="s">
        <v>103</v>
      </c>
      <c r="AB299" s="181" t="s">
        <v>103</v>
      </c>
      <c r="AC299" s="181" t="s">
        <v>103</v>
      </c>
      <c r="AD299" s="181" t="s">
        <v>103</v>
      </c>
      <c r="AE299" s="285" t="e">
        <f t="shared" si="164"/>
        <v>#N/A</v>
      </c>
    </row>
    <row r="300" spans="1:31" ht="15" customHeight="1" x14ac:dyDescent="0.25">
      <c r="A300" s="3"/>
      <c r="B300" s="147" t="e">
        <f t="shared" si="167"/>
        <v>#NUM!</v>
      </c>
      <c r="C300" s="94">
        <v>20</v>
      </c>
      <c r="D300" s="292"/>
      <c r="E300" s="292"/>
      <c r="F300" s="292"/>
      <c r="G300" s="292"/>
      <c r="H300" s="112" t="str">
        <f t="shared" si="165"/>
        <v/>
      </c>
      <c r="I300" s="294"/>
      <c r="J300" s="124">
        <f t="shared" si="166"/>
        <v>0</v>
      </c>
      <c r="K300" s="116" t="e">
        <f>AVERAGE(H$281:H300)</f>
        <v>#DIV/0!</v>
      </c>
      <c r="L300" s="119" t="s">
        <v>103</v>
      </c>
      <c r="M300" s="125" t="s">
        <v>103</v>
      </c>
      <c r="N300" s="126" t="e">
        <f>IF(H300="",NA(),SUM(I$281:I300))</f>
        <v>#N/A</v>
      </c>
      <c r="O300" s="118" t="e">
        <f>IF(H300="",NA(),AVERAGE(I$281:I300))</f>
        <v>#N/A</v>
      </c>
      <c r="P300" s="128" t="s">
        <v>103</v>
      </c>
      <c r="Q300" s="125" t="s">
        <v>103</v>
      </c>
      <c r="R300" s="122" t="s">
        <v>103</v>
      </c>
      <c r="S300" s="118" t="s">
        <v>103</v>
      </c>
      <c r="T300" s="128" t="s">
        <v>103</v>
      </c>
      <c r="U300" s="3"/>
      <c r="V300" s="150" t="e">
        <f t="shared" si="159"/>
        <v>#N/A</v>
      </c>
      <c r="W300" s="150" t="e">
        <f t="shared" si="160"/>
        <v>#N/A</v>
      </c>
      <c r="X300" s="150" t="e">
        <f t="shared" si="161"/>
        <v>#N/A</v>
      </c>
      <c r="Y300" s="150" t="e">
        <f t="shared" si="162"/>
        <v>#N/A</v>
      </c>
      <c r="Z300" s="150" t="e">
        <f t="shared" si="163"/>
        <v>#N/A</v>
      </c>
      <c r="AA300" s="181" t="s">
        <v>103</v>
      </c>
      <c r="AB300" s="181" t="s">
        <v>103</v>
      </c>
      <c r="AC300" s="181" t="s">
        <v>103</v>
      </c>
      <c r="AD300" s="181" t="s">
        <v>103</v>
      </c>
      <c r="AE300" s="285" t="e">
        <f t="shared" si="164"/>
        <v>#N/A</v>
      </c>
    </row>
    <row r="301" spans="1:31" ht="15" customHeight="1" x14ac:dyDescent="0.25">
      <c r="A301" s="3"/>
      <c r="B301" s="147" t="e">
        <f t="shared" si="167"/>
        <v>#NUM!</v>
      </c>
      <c r="C301" s="94">
        <v>21</v>
      </c>
      <c r="D301" s="292"/>
      <c r="E301" s="292"/>
      <c r="F301" s="292"/>
      <c r="G301" s="292"/>
      <c r="H301" s="112" t="str">
        <f t="shared" si="165"/>
        <v/>
      </c>
      <c r="I301" s="294"/>
      <c r="J301" s="124">
        <f t="shared" si="166"/>
        <v>0</v>
      </c>
      <c r="K301" s="116" t="e">
        <f>AVERAGE(H$281:H301)</f>
        <v>#DIV/0!</v>
      </c>
      <c r="L301" s="119" t="s">
        <v>103</v>
      </c>
      <c r="M301" s="125" t="s">
        <v>103</v>
      </c>
      <c r="N301" s="126" t="e">
        <f>IF(H301="",NA(),SUM(I$281:I301))</f>
        <v>#N/A</v>
      </c>
      <c r="O301" s="118" t="e">
        <f>IF(H301="",NA(),AVERAGE(I$281:I301))</f>
        <v>#N/A</v>
      </c>
      <c r="P301" s="128" t="s">
        <v>103</v>
      </c>
      <c r="Q301" s="125" t="s">
        <v>103</v>
      </c>
      <c r="R301" s="122" t="s">
        <v>103</v>
      </c>
      <c r="S301" s="118" t="s">
        <v>103</v>
      </c>
      <c r="T301" s="128" t="s">
        <v>103</v>
      </c>
      <c r="U301" s="3"/>
      <c r="V301" s="150" t="e">
        <f t="shared" si="159"/>
        <v>#N/A</v>
      </c>
      <c r="W301" s="150" t="e">
        <f t="shared" si="160"/>
        <v>#N/A</v>
      </c>
      <c r="X301" s="150" t="e">
        <f t="shared" si="161"/>
        <v>#N/A</v>
      </c>
      <c r="Y301" s="150" t="e">
        <f t="shared" si="162"/>
        <v>#N/A</v>
      </c>
      <c r="Z301" s="150" t="e">
        <f t="shared" si="163"/>
        <v>#N/A</v>
      </c>
      <c r="AA301" s="181" t="s">
        <v>103</v>
      </c>
      <c r="AB301" s="181" t="s">
        <v>103</v>
      </c>
      <c r="AC301" s="181" t="s">
        <v>103</v>
      </c>
      <c r="AD301" s="181" t="s">
        <v>103</v>
      </c>
      <c r="AE301" s="285" t="e">
        <f t="shared" si="164"/>
        <v>#N/A</v>
      </c>
    </row>
    <row r="302" spans="1:31" ht="15" customHeight="1" x14ac:dyDescent="0.25">
      <c r="A302" s="3"/>
      <c r="B302" s="147" t="e">
        <f t="shared" si="167"/>
        <v>#NUM!</v>
      </c>
      <c r="C302" s="94">
        <v>22</v>
      </c>
      <c r="D302" s="292"/>
      <c r="E302" s="292"/>
      <c r="F302" s="292"/>
      <c r="G302" s="292"/>
      <c r="H302" s="112" t="str">
        <f t="shared" si="165"/>
        <v/>
      </c>
      <c r="I302" s="294"/>
      <c r="J302" s="124">
        <f t="shared" si="166"/>
        <v>0</v>
      </c>
      <c r="K302" s="116" t="e">
        <f>AVERAGE(H$281:H302)</f>
        <v>#DIV/0!</v>
      </c>
      <c r="L302" s="119" t="s">
        <v>103</v>
      </c>
      <c r="M302" s="125" t="s">
        <v>103</v>
      </c>
      <c r="N302" s="126" t="e">
        <f>IF(H302="",NA(),SUM(I$281:I302))</f>
        <v>#N/A</v>
      </c>
      <c r="O302" s="118" t="e">
        <f>IF(H302="",NA(),AVERAGE(I$281:I302))</f>
        <v>#N/A</v>
      </c>
      <c r="P302" s="128" t="s">
        <v>103</v>
      </c>
      <c r="Q302" s="125" t="s">
        <v>103</v>
      </c>
      <c r="R302" s="122" t="s">
        <v>103</v>
      </c>
      <c r="S302" s="118" t="s">
        <v>103</v>
      </c>
      <c r="T302" s="128" t="s">
        <v>103</v>
      </c>
      <c r="U302" s="3"/>
      <c r="V302" s="150" t="e">
        <f t="shared" si="159"/>
        <v>#N/A</v>
      </c>
      <c r="W302" s="150" t="e">
        <f t="shared" si="160"/>
        <v>#N/A</v>
      </c>
      <c r="X302" s="150" t="e">
        <f t="shared" si="161"/>
        <v>#N/A</v>
      </c>
      <c r="Y302" s="150" t="e">
        <f t="shared" si="162"/>
        <v>#N/A</v>
      </c>
      <c r="Z302" s="150" t="e">
        <f t="shared" si="163"/>
        <v>#N/A</v>
      </c>
      <c r="AA302" s="181" t="s">
        <v>103</v>
      </c>
      <c r="AB302" s="181" t="s">
        <v>103</v>
      </c>
      <c r="AC302" s="181" t="s">
        <v>103</v>
      </c>
      <c r="AD302" s="181" t="s">
        <v>103</v>
      </c>
      <c r="AE302" s="285" t="e">
        <f t="shared" si="164"/>
        <v>#N/A</v>
      </c>
    </row>
    <row r="303" spans="1:31" ht="15" customHeight="1" x14ac:dyDescent="0.25">
      <c r="A303" s="3"/>
      <c r="B303" s="147" t="e">
        <f t="shared" si="167"/>
        <v>#NUM!</v>
      </c>
      <c r="C303" s="94">
        <v>23</v>
      </c>
      <c r="D303" s="292"/>
      <c r="E303" s="292"/>
      <c r="F303" s="292"/>
      <c r="G303" s="292"/>
      <c r="H303" s="112" t="str">
        <f t="shared" si="165"/>
        <v/>
      </c>
      <c r="I303" s="294"/>
      <c r="J303" s="124">
        <f t="shared" si="166"/>
        <v>0</v>
      </c>
      <c r="K303" s="116" t="e">
        <f>AVERAGE(H$281:H303)</f>
        <v>#DIV/0!</v>
      </c>
      <c r="L303" s="119" t="s">
        <v>103</v>
      </c>
      <c r="M303" s="125" t="s">
        <v>103</v>
      </c>
      <c r="N303" s="126" t="e">
        <f>IF(H303="",NA(),SUM(I$281:I303))</f>
        <v>#N/A</v>
      </c>
      <c r="O303" s="118" t="e">
        <f>IF(H303="",NA(),AVERAGE(I$281:I303))</f>
        <v>#N/A</v>
      </c>
      <c r="P303" s="128" t="s">
        <v>103</v>
      </c>
      <c r="Q303" s="125" t="s">
        <v>103</v>
      </c>
      <c r="R303" s="122" t="s">
        <v>103</v>
      </c>
      <c r="S303" s="118" t="s">
        <v>103</v>
      </c>
      <c r="T303" s="128" t="s">
        <v>103</v>
      </c>
      <c r="U303" s="3"/>
      <c r="V303" s="150" t="e">
        <f t="shared" si="159"/>
        <v>#N/A</v>
      </c>
      <c r="W303" s="150" t="e">
        <f t="shared" si="160"/>
        <v>#N/A</v>
      </c>
      <c r="X303" s="150" t="e">
        <f t="shared" si="161"/>
        <v>#N/A</v>
      </c>
      <c r="Y303" s="150" t="e">
        <f t="shared" si="162"/>
        <v>#N/A</v>
      </c>
      <c r="Z303" s="150" t="e">
        <f t="shared" si="163"/>
        <v>#N/A</v>
      </c>
      <c r="AA303" s="181" t="s">
        <v>103</v>
      </c>
      <c r="AB303" s="181" t="s">
        <v>103</v>
      </c>
      <c r="AC303" s="181" t="s">
        <v>103</v>
      </c>
      <c r="AD303" s="181" t="s">
        <v>103</v>
      </c>
      <c r="AE303" s="285" t="e">
        <f t="shared" si="164"/>
        <v>#N/A</v>
      </c>
    </row>
    <row r="304" spans="1:31" ht="15" customHeight="1" x14ac:dyDescent="0.25">
      <c r="A304" s="3"/>
      <c r="B304" s="147" t="e">
        <f t="shared" si="167"/>
        <v>#NUM!</v>
      </c>
      <c r="C304" s="94">
        <v>24</v>
      </c>
      <c r="D304" s="292"/>
      <c r="E304" s="292"/>
      <c r="F304" s="292"/>
      <c r="G304" s="292"/>
      <c r="H304" s="112" t="str">
        <f t="shared" si="165"/>
        <v/>
      </c>
      <c r="I304" s="294"/>
      <c r="J304" s="124">
        <f t="shared" si="166"/>
        <v>0</v>
      </c>
      <c r="K304" s="116" t="e">
        <f>AVERAGE(H$281:H304)</f>
        <v>#DIV/0!</v>
      </c>
      <c r="L304" s="119" t="s">
        <v>103</v>
      </c>
      <c r="M304" s="125" t="s">
        <v>103</v>
      </c>
      <c r="N304" s="126" t="e">
        <f>IF(H304="",NA(),SUM(I$281:I304))</f>
        <v>#N/A</v>
      </c>
      <c r="O304" s="118" t="e">
        <f>IF(H304="",NA(),AVERAGE(I$281:I304))</f>
        <v>#N/A</v>
      </c>
      <c r="P304" s="128" t="s">
        <v>103</v>
      </c>
      <c r="Q304" s="125" t="s">
        <v>103</v>
      </c>
      <c r="R304" s="122" t="s">
        <v>103</v>
      </c>
      <c r="S304" s="118" t="s">
        <v>103</v>
      </c>
      <c r="T304" s="128" t="s">
        <v>103</v>
      </c>
      <c r="U304" s="3"/>
      <c r="V304" s="150" t="e">
        <f t="shared" si="159"/>
        <v>#N/A</v>
      </c>
      <c r="W304" s="150" t="e">
        <f t="shared" si="160"/>
        <v>#N/A</v>
      </c>
      <c r="X304" s="150" t="e">
        <f t="shared" si="161"/>
        <v>#N/A</v>
      </c>
      <c r="Y304" s="150" t="e">
        <f t="shared" si="162"/>
        <v>#N/A</v>
      </c>
      <c r="Z304" s="150" t="e">
        <f t="shared" si="163"/>
        <v>#N/A</v>
      </c>
      <c r="AA304" s="181" t="s">
        <v>103</v>
      </c>
      <c r="AB304" s="181" t="s">
        <v>103</v>
      </c>
      <c r="AC304" s="181" t="s">
        <v>103</v>
      </c>
      <c r="AD304" s="181" t="s">
        <v>103</v>
      </c>
      <c r="AE304" s="285" t="e">
        <f t="shared" si="164"/>
        <v>#N/A</v>
      </c>
    </row>
    <row r="305" spans="1:31" ht="15" customHeight="1" x14ac:dyDescent="0.25">
      <c r="A305" s="3"/>
      <c r="B305" s="147" t="e">
        <f t="shared" si="167"/>
        <v>#NUM!</v>
      </c>
      <c r="C305" s="94">
        <v>25</v>
      </c>
      <c r="D305" s="292"/>
      <c r="E305" s="292"/>
      <c r="F305" s="292"/>
      <c r="G305" s="292"/>
      <c r="H305" s="112" t="str">
        <f t="shared" si="165"/>
        <v/>
      </c>
      <c r="I305" s="294"/>
      <c r="J305" s="124">
        <f t="shared" si="166"/>
        <v>0</v>
      </c>
      <c r="K305" s="116" t="e">
        <f>AVERAGE(H$281:H305)</f>
        <v>#DIV/0!</v>
      </c>
      <c r="L305" s="119" t="s">
        <v>103</v>
      </c>
      <c r="M305" s="125" t="s">
        <v>103</v>
      </c>
      <c r="N305" s="126" t="e">
        <f>IF(H305="",NA(),SUM(I$281:I305))</f>
        <v>#N/A</v>
      </c>
      <c r="O305" s="118" t="e">
        <f>IF(H305="",NA(),AVERAGE(I$281:I305))</f>
        <v>#N/A</v>
      </c>
      <c r="P305" s="128" t="s">
        <v>103</v>
      </c>
      <c r="Q305" s="125" t="s">
        <v>103</v>
      </c>
      <c r="R305" s="122" t="s">
        <v>103</v>
      </c>
      <c r="S305" s="118" t="s">
        <v>103</v>
      </c>
      <c r="T305" s="128" t="s">
        <v>103</v>
      </c>
      <c r="U305" s="3"/>
      <c r="V305" s="150" t="e">
        <f t="shared" si="159"/>
        <v>#N/A</v>
      </c>
      <c r="W305" s="150" t="e">
        <f t="shared" si="160"/>
        <v>#N/A</v>
      </c>
      <c r="X305" s="150" t="e">
        <f t="shared" si="161"/>
        <v>#N/A</v>
      </c>
      <c r="Y305" s="150" t="e">
        <f t="shared" si="162"/>
        <v>#N/A</v>
      </c>
      <c r="Z305" s="150" t="e">
        <f t="shared" si="163"/>
        <v>#N/A</v>
      </c>
      <c r="AA305" s="181" t="s">
        <v>103</v>
      </c>
      <c r="AB305" s="181" t="s">
        <v>103</v>
      </c>
      <c r="AC305" s="181" t="s">
        <v>103</v>
      </c>
      <c r="AD305" s="181" t="s">
        <v>103</v>
      </c>
      <c r="AE305" s="285" t="e">
        <f t="shared" si="164"/>
        <v>#N/A</v>
      </c>
    </row>
    <row r="306" spans="1:31" ht="15" customHeight="1" x14ac:dyDescent="0.25">
      <c r="A306" s="3"/>
      <c r="B306" s="147" t="e">
        <f t="shared" si="167"/>
        <v>#NUM!</v>
      </c>
      <c r="C306" s="94">
        <v>26</v>
      </c>
      <c r="D306" s="292"/>
      <c r="E306" s="292"/>
      <c r="F306" s="292"/>
      <c r="G306" s="292"/>
      <c r="H306" s="112" t="str">
        <f t="shared" si="165"/>
        <v/>
      </c>
      <c r="I306" s="294"/>
      <c r="J306" s="124">
        <f t="shared" si="166"/>
        <v>0</v>
      </c>
      <c r="K306" s="116" t="e">
        <f>AVERAGE(H$281:H306)</f>
        <v>#DIV/0!</v>
      </c>
      <c r="L306" s="119" t="s">
        <v>103</v>
      </c>
      <c r="M306" s="125" t="s">
        <v>103</v>
      </c>
      <c r="N306" s="126" t="e">
        <f>IF(H306="",NA(),SUM(I$281:I306))</f>
        <v>#N/A</v>
      </c>
      <c r="O306" s="118" t="e">
        <f>IF(H306="",NA(),AVERAGE(I$281:I306))</f>
        <v>#N/A</v>
      </c>
      <c r="P306" s="128" t="s">
        <v>103</v>
      </c>
      <c r="Q306" s="125" t="s">
        <v>103</v>
      </c>
      <c r="R306" s="122" t="s">
        <v>103</v>
      </c>
      <c r="S306" s="118" t="s">
        <v>103</v>
      </c>
      <c r="T306" s="128" t="s">
        <v>103</v>
      </c>
      <c r="U306" s="3"/>
      <c r="V306" s="150" t="e">
        <f t="shared" si="159"/>
        <v>#N/A</v>
      </c>
      <c r="W306" s="150" t="e">
        <f t="shared" si="160"/>
        <v>#N/A</v>
      </c>
      <c r="X306" s="150" t="e">
        <f t="shared" si="161"/>
        <v>#N/A</v>
      </c>
      <c r="Y306" s="150" t="e">
        <f t="shared" si="162"/>
        <v>#N/A</v>
      </c>
      <c r="Z306" s="150" t="e">
        <f t="shared" si="163"/>
        <v>#N/A</v>
      </c>
      <c r="AA306" s="181" t="s">
        <v>103</v>
      </c>
      <c r="AB306" s="181" t="s">
        <v>103</v>
      </c>
      <c r="AC306" s="181" t="s">
        <v>103</v>
      </c>
      <c r="AD306" s="181" t="s">
        <v>103</v>
      </c>
      <c r="AE306" s="285" t="e">
        <f t="shared" si="164"/>
        <v>#N/A</v>
      </c>
    </row>
    <row r="307" spans="1:31" ht="15" customHeight="1" x14ac:dyDescent="0.25">
      <c r="A307" s="3"/>
      <c r="B307" s="147" t="e">
        <f t="shared" si="167"/>
        <v>#NUM!</v>
      </c>
      <c r="C307" s="94">
        <v>27</v>
      </c>
      <c r="D307" s="292"/>
      <c r="E307" s="292"/>
      <c r="F307" s="292"/>
      <c r="G307" s="292"/>
      <c r="H307" s="112" t="str">
        <f t="shared" si="165"/>
        <v/>
      </c>
      <c r="I307" s="294"/>
      <c r="J307" s="124">
        <f t="shared" si="166"/>
        <v>0</v>
      </c>
      <c r="K307" s="116" t="e">
        <f>AVERAGE(H$281:H307)</f>
        <v>#DIV/0!</v>
      </c>
      <c r="L307" s="119" t="s">
        <v>103</v>
      </c>
      <c r="M307" s="125" t="s">
        <v>103</v>
      </c>
      <c r="N307" s="126" t="e">
        <f>IF(H307="",NA(),SUM(I$281:I307))</f>
        <v>#N/A</v>
      </c>
      <c r="O307" s="118" t="e">
        <f>IF(H307="",NA(),AVERAGE(I$281:I307))</f>
        <v>#N/A</v>
      </c>
      <c r="P307" s="128" t="s">
        <v>103</v>
      </c>
      <c r="Q307" s="125" t="s">
        <v>103</v>
      </c>
      <c r="R307" s="122" t="s">
        <v>103</v>
      </c>
      <c r="S307" s="118" t="s">
        <v>103</v>
      </c>
      <c r="T307" s="128" t="s">
        <v>103</v>
      </c>
      <c r="U307" s="3"/>
      <c r="V307" s="150" t="e">
        <f t="shared" si="159"/>
        <v>#N/A</v>
      </c>
      <c r="W307" s="150" t="e">
        <f t="shared" si="160"/>
        <v>#N/A</v>
      </c>
      <c r="X307" s="150" t="e">
        <f t="shared" si="161"/>
        <v>#N/A</v>
      </c>
      <c r="Y307" s="150" t="e">
        <f t="shared" si="162"/>
        <v>#N/A</v>
      </c>
      <c r="Z307" s="150" t="e">
        <f t="shared" si="163"/>
        <v>#N/A</v>
      </c>
      <c r="AA307" s="181" t="s">
        <v>103</v>
      </c>
      <c r="AB307" s="181" t="s">
        <v>103</v>
      </c>
      <c r="AC307" s="181" t="s">
        <v>103</v>
      </c>
      <c r="AD307" s="181" t="s">
        <v>103</v>
      </c>
      <c r="AE307" s="285" t="e">
        <f t="shared" si="164"/>
        <v>#N/A</v>
      </c>
    </row>
    <row r="308" spans="1:31" ht="15" customHeight="1" x14ac:dyDescent="0.25">
      <c r="A308" s="3"/>
      <c r="B308" s="147" t="e">
        <f t="shared" si="167"/>
        <v>#NUM!</v>
      </c>
      <c r="C308" s="94">
        <v>28</v>
      </c>
      <c r="D308" s="292"/>
      <c r="E308" s="292"/>
      <c r="F308" s="292"/>
      <c r="G308" s="292"/>
      <c r="H308" s="112" t="str">
        <f t="shared" si="165"/>
        <v/>
      </c>
      <c r="I308" s="294"/>
      <c r="J308" s="124">
        <f t="shared" si="166"/>
        <v>0</v>
      </c>
      <c r="K308" s="116" t="e">
        <f>AVERAGE(H$281:H308)</f>
        <v>#DIV/0!</v>
      </c>
      <c r="L308" s="119" t="s">
        <v>103</v>
      </c>
      <c r="M308" s="125" t="s">
        <v>103</v>
      </c>
      <c r="N308" s="126" t="e">
        <f>IF(H308="",NA(),SUM(I$281:I308))</f>
        <v>#N/A</v>
      </c>
      <c r="O308" s="118" t="e">
        <f>IF(H308="",NA(),AVERAGE(I$281:I308))</f>
        <v>#N/A</v>
      </c>
      <c r="P308" s="128" t="s">
        <v>103</v>
      </c>
      <c r="Q308" s="125" t="s">
        <v>103</v>
      </c>
      <c r="R308" s="122" t="s">
        <v>103</v>
      </c>
      <c r="S308" s="118" t="s">
        <v>103</v>
      </c>
      <c r="T308" s="128" t="s">
        <v>103</v>
      </c>
      <c r="U308" s="3"/>
      <c r="V308" s="150" t="e">
        <f t="shared" si="159"/>
        <v>#N/A</v>
      </c>
      <c r="W308" s="150" t="e">
        <f t="shared" si="160"/>
        <v>#N/A</v>
      </c>
      <c r="X308" s="150" t="e">
        <f t="shared" si="161"/>
        <v>#N/A</v>
      </c>
      <c r="Y308" s="150" t="e">
        <f t="shared" si="162"/>
        <v>#N/A</v>
      </c>
      <c r="Z308" s="150" t="e">
        <f t="shared" si="163"/>
        <v>#N/A</v>
      </c>
      <c r="AA308" s="181" t="s">
        <v>103</v>
      </c>
      <c r="AB308" s="181" t="s">
        <v>103</v>
      </c>
      <c r="AC308" s="181" t="s">
        <v>103</v>
      </c>
      <c r="AD308" s="181" t="s">
        <v>103</v>
      </c>
      <c r="AE308" s="285" t="e">
        <f t="shared" si="164"/>
        <v>#N/A</v>
      </c>
    </row>
    <row r="309" spans="1:31" ht="15" customHeight="1" x14ac:dyDescent="0.25">
      <c r="A309" s="3"/>
      <c r="B309" s="147" t="e">
        <f t="shared" si="167"/>
        <v>#NUM!</v>
      </c>
      <c r="C309" s="94">
        <v>29</v>
      </c>
      <c r="D309" s="292"/>
      <c r="E309" s="292"/>
      <c r="F309" s="292"/>
      <c r="G309" s="292"/>
      <c r="H309" s="112" t="str">
        <f t="shared" si="165"/>
        <v/>
      </c>
      <c r="I309" s="294"/>
      <c r="J309" s="124">
        <f t="shared" si="166"/>
        <v>0</v>
      </c>
      <c r="K309" s="116" t="e">
        <f>AVERAGE(H$281:H309)</f>
        <v>#DIV/0!</v>
      </c>
      <c r="L309" s="119" t="s">
        <v>103</v>
      </c>
      <c r="M309" s="125" t="s">
        <v>103</v>
      </c>
      <c r="N309" s="126" t="e">
        <f>IF(H309="",NA(),SUM(I$281:I309))</f>
        <v>#N/A</v>
      </c>
      <c r="O309" s="118" t="e">
        <f>IF(H309="",NA(),AVERAGE(I$281:I309))</f>
        <v>#N/A</v>
      </c>
      <c r="P309" s="128" t="s">
        <v>103</v>
      </c>
      <c r="Q309" s="125" t="s">
        <v>103</v>
      </c>
      <c r="R309" s="122" t="s">
        <v>103</v>
      </c>
      <c r="S309" s="118" t="s">
        <v>103</v>
      </c>
      <c r="T309" s="128" t="s">
        <v>103</v>
      </c>
      <c r="U309" s="3"/>
      <c r="V309" s="150" t="e">
        <f t="shared" si="159"/>
        <v>#N/A</v>
      </c>
      <c r="W309" s="150" t="e">
        <f t="shared" si="160"/>
        <v>#N/A</v>
      </c>
      <c r="X309" s="150" t="e">
        <f t="shared" si="161"/>
        <v>#N/A</v>
      </c>
      <c r="Y309" s="150" t="e">
        <f t="shared" si="162"/>
        <v>#N/A</v>
      </c>
      <c r="Z309" s="150" t="e">
        <f t="shared" si="163"/>
        <v>#N/A</v>
      </c>
      <c r="AA309" s="181" t="s">
        <v>103</v>
      </c>
      <c r="AB309" s="181" t="s">
        <v>103</v>
      </c>
      <c r="AC309" s="181" t="s">
        <v>103</v>
      </c>
      <c r="AD309" s="181" t="s">
        <v>103</v>
      </c>
      <c r="AE309" s="285" t="e">
        <f t="shared" si="164"/>
        <v>#N/A</v>
      </c>
    </row>
    <row r="310" spans="1:31" ht="15" customHeight="1" x14ac:dyDescent="0.25">
      <c r="A310" s="3"/>
      <c r="B310" s="147" t="e">
        <f t="shared" si="167"/>
        <v>#NUM!</v>
      </c>
      <c r="C310" s="94">
        <v>30</v>
      </c>
      <c r="D310" s="292"/>
      <c r="E310" s="292"/>
      <c r="F310" s="292"/>
      <c r="G310" s="292"/>
      <c r="H310" s="112" t="str">
        <f t="shared" si="165"/>
        <v/>
      </c>
      <c r="I310" s="294"/>
      <c r="J310" s="124">
        <f t="shared" si="166"/>
        <v>0</v>
      </c>
      <c r="K310" s="116" t="e">
        <f>AVERAGE(H$281:H310)</f>
        <v>#DIV/0!</v>
      </c>
      <c r="L310" s="119" t="s">
        <v>103</v>
      </c>
      <c r="M310" s="125" t="s">
        <v>103</v>
      </c>
      <c r="N310" s="126" t="e">
        <f>IF(H310="",NA(),SUM(I$281:I310))</f>
        <v>#N/A</v>
      </c>
      <c r="O310" s="118" t="e">
        <f>IF(H310="",NA(),AVERAGE(I$281:I310))</f>
        <v>#N/A</v>
      </c>
      <c r="P310" s="128" t="s">
        <v>103</v>
      </c>
      <c r="Q310" s="125" t="s">
        <v>103</v>
      </c>
      <c r="R310" s="122" t="s">
        <v>103</v>
      </c>
      <c r="S310" s="118" t="s">
        <v>103</v>
      </c>
      <c r="T310" s="128" t="s">
        <v>103</v>
      </c>
      <c r="U310" s="3"/>
      <c r="V310" s="150" t="e">
        <f t="shared" si="159"/>
        <v>#N/A</v>
      </c>
      <c r="W310" s="150" t="e">
        <f t="shared" si="160"/>
        <v>#N/A</v>
      </c>
      <c r="X310" s="150" t="e">
        <f t="shared" si="161"/>
        <v>#N/A</v>
      </c>
      <c r="Y310" s="150" t="e">
        <f t="shared" si="162"/>
        <v>#N/A</v>
      </c>
      <c r="Z310" s="150" t="e">
        <f t="shared" si="163"/>
        <v>#N/A</v>
      </c>
      <c r="AA310" s="181" t="s">
        <v>103</v>
      </c>
      <c r="AB310" s="181" t="s">
        <v>103</v>
      </c>
      <c r="AC310" s="181" t="s">
        <v>103</v>
      </c>
      <c r="AD310" s="181" t="s">
        <v>103</v>
      </c>
      <c r="AE310" s="285" t="e">
        <f t="shared" si="164"/>
        <v>#N/A</v>
      </c>
    </row>
    <row r="311" spans="1:31" ht="15" customHeight="1" x14ac:dyDescent="0.25">
      <c r="A311" s="3"/>
      <c r="B311" s="147" t="e">
        <f t="shared" si="167"/>
        <v>#NUM!</v>
      </c>
      <c r="C311" s="94">
        <v>31</v>
      </c>
      <c r="D311" s="292"/>
      <c r="E311" s="292"/>
      <c r="F311" s="292"/>
      <c r="G311" s="292"/>
      <c r="H311" s="112" t="str">
        <f t="shared" si="165"/>
        <v/>
      </c>
      <c r="I311" s="294"/>
      <c r="J311" s="124">
        <f t="shared" si="166"/>
        <v>0</v>
      </c>
      <c r="K311" s="116" t="e">
        <f>AVERAGE(H$281:H311)</f>
        <v>#DIV/0!</v>
      </c>
      <c r="L311" s="119" t="s">
        <v>103</v>
      </c>
      <c r="M311" s="125" t="s">
        <v>103</v>
      </c>
      <c r="N311" s="126" t="e">
        <f>IF(H311="",NA(),SUM(I$281:I311))</f>
        <v>#N/A</v>
      </c>
      <c r="O311" s="118" t="e">
        <f>IF(H311="",NA(),AVERAGE(I$281:I311))</f>
        <v>#N/A</v>
      </c>
      <c r="P311" s="128" t="s">
        <v>103</v>
      </c>
      <c r="Q311" s="125" t="s">
        <v>103</v>
      </c>
      <c r="R311" s="122" t="s">
        <v>103</v>
      </c>
      <c r="S311" s="118" t="s">
        <v>103</v>
      </c>
      <c r="T311" s="128" t="s">
        <v>103</v>
      </c>
      <c r="U311" s="3"/>
      <c r="V311" s="150" t="e">
        <f t="shared" si="159"/>
        <v>#N/A</v>
      </c>
      <c r="W311" s="150" t="e">
        <f t="shared" si="160"/>
        <v>#N/A</v>
      </c>
      <c r="X311" s="150" t="e">
        <f t="shared" si="161"/>
        <v>#N/A</v>
      </c>
      <c r="Y311" s="150" t="e">
        <f t="shared" si="162"/>
        <v>#N/A</v>
      </c>
      <c r="Z311" s="150" t="e">
        <f t="shared" si="163"/>
        <v>#N/A</v>
      </c>
      <c r="AA311" s="181" t="s">
        <v>103</v>
      </c>
      <c r="AB311" s="181" t="s">
        <v>103</v>
      </c>
      <c r="AC311" s="181" t="s">
        <v>103</v>
      </c>
      <c r="AD311" s="181" t="s">
        <v>103</v>
      </c>
      <c r="AE311" s="285" t="e">
        <f t="shared" si="164"/>
        <v>#N/A</v>
      </c>
    </row>
    <row r="312" spans="1:31" ht="15" customHeight="1" x14ac:dyDescent="0.25">
      <c r="A312" s="3"/>
      <c r="B312" s="147" t="e">
        <f t="shared" si="167"/>
        <v>#NUM!</v>
      </c>
      <c r="C312" s="94">
        <v>32</v>
      </c>
      <c r="D312" s="292"/>
      <c r="E312" s="292"/>
      <c r="F312" s="292"/>
      <c r="G312" s="292"/>
      <c r="H312" s="112" t="str">
        <f t="shared" si="165"/>
        <v/>
      </c>
      <c r="I312" s="294"/>
      <c r="J312" s="124">
        <f t="shared" si="166"/>
        <v>0</v>
      </c>
      <c r="K312" s="116" t="e">
        <f>AVERAGE(H$281:H312)</f>
        <v>#DIV/0!</v>
      </c>
      <c r="L312" s="119" t="s">
        <v>103</v>
      </c>
      <c r="M312" s="125" t="s">
        <v>103</v>
      </c>
      <c r="N312" s="126" t="e">
        <f>IF(H312="",NA(),SUM(I$281:I312))</f>
        <v>#N/A</v>
      </c>
      <c r="O312" s="118" t="e">
        <f>IF(H312="",NA(),AVERAGE(I$281:I312))</f>
        <v>#N/A</v>
      </c>
      <c r="P312" s="128" t="s">
        <v>103</v>
      </c>
      <c r="Q312" s="125" t="s">
        <v>103</v>
      </c>
      <c r="R312" s="122" t="s">
        <v>103</v>
      </c>
      <c r="S312" s="118" t="s">
        <v>103</v>
      </c>
      <c r="T312" s="128" t="s">
        <v>103</v>
      </c>
      <c r="U312" s="3"/>
      <c r="V312" s="150" t="e">
        <f t="shared" si="159"/>
        <v>#N/A</v>
      </c>
      <c r="W312" s="150" t="e">
        <f t="shared" si="160"/>
        <v>#N/A</v>
      </c>
      <c r="X312" s="150" t="e">
        <f t="shared" si="161"/>
        <v>#N/A</v>
      </c>
      <c r="Y312" s="150" t="e">
        <f t="shared" si="162"/>
        <v>#N/A</v>
      </c>
      <c r="Z312" s="150" t="e">
        <f t="shared" si="163"/>
        <v>#N/A</v>
      </c>
      <c r="AA312" s="181" t="s">
        <v>103</v>
      </c>
      <c r="AB312" s="181" t="s">
        <v>103</v>
      </c>
      <c r="AC312" s="181" t="s">
        <v>103</v>
      </c>
      <c r="AD312" s="181" t="s">
        <v>103</v>
      </c>
      <c r="AE312" s="285" t="e">
        <f t="shared" si="164"/>
        <v>#N/A</v>
      </c>
    </row>
    <row r="313" spans="1:31" ht="15" customHeight="1" x14ac:dyDescent="0.25">
      <c r="A313" s="3"/>
      <c r="B313" s="147" t="e">
        <f t="shared" si="167"/>
        <v>#NUM!</v>
      </c>
      <c r="C313" s="94">
        <v>33</v>
      </c>
      <c r="D313" s="292"/>
      <c r="E313" s="292"/>
      <c r="F313" s="292"/>
      <c r="G313" s="292"/>
      <c r="H313" s="112" t="str">
        <f t="shared" si="165"/>
        <v/>
      </c>
      <c r="I313" s="294"/>
      <c r="J313" s="124">
        <f t="shared" si="166"/>
        <v>0</v>
      </c>
      <c r="K313" s="116" t="e">
        <f>AVERAGE(H$281:H313)</f>
        <v>#DIV/0!</v>
      </c>
      <c r="L313" s="119" t="s">
        <v>103</v>
      </c>
      <c r="M313" s="125" t="s">
        <v>103</v>
      </c>
      <c r="N313" s="126" t="e">
        <f>IF(H313="",NA(),SUM(I$281:I313))</f>
        <v>#N/A</v>
      </c>
      <c r="O313" s="118" t="e">
        <f>IF(H313="",NA(),AVERAGE(I$281:I313))</f>
        <v>#N/A</v>
      </c>
      <c r="P313" s="128" t="s">
        <v>103</v>
      </c>
      <c r="Q313" s="125" t="s">
        <v>103</v>
      </c>
      <c r="R313" s="122" t="s">
        <v>103</v>
      </c>
      <c r="S313" s="118" t="s">
        <v>103</v>
      </c>
      <c r="T313" s="128" t="s">
        <v>103</v>
      </c>
      <c r="U313" s="3"/>
      <c r="V313" s="150" t="e">
        <f t="shared" ref="V313:V333" si="168">IF(H313="",NA(),+H313)</f>
        <v>#N/A</v>
      </c>
      <c r="W313" s="150" t="e">
        <f t="shared" ref="W313:W333" si="169">IF(D313="",NA(),+D313)</f>
        <v>#N/A</v>
      </c>
      <c r="X313" s="150" t="e">
        <f t="shared" ref="X313:X333" si="170">IF(E313="",NA(),+E313)</f>
        <v>#N/A</v>
      </c>
      <c r="Y313" s="150" t="e">
        <f t="shared" ref="Y313:Y333" si="171">IF(F313="",NA(),+F313)</f>
        <v>#N/A</v>
      </c>
      <c r="Z313" s="150" t="e">
        <f t="shared" ref="Z313:Z333" si="172">IF(G313="",NA(),+G313)</f>
        <v>#N/A</v>
      </c>
      <c r="AA313" s="181" t="s">
        <v>103</v>
      </c>
      <c r="AB313" s="181" t="s">
        <v>103</v>
      </c>
      <c r="AC313" s="181" t="s">
        <v>103</v>
      </c>
      <c r="AD313" s="181" t="s">
        <v>103</v>
      </c>
      <c r="AE313" s="285" t="e">
        <f t="shared" ref="AE313:AE333" si="173">IF(I313="",NA(),I313)</f>
        <v>#N/A</v>
      </c>
    </row>
    <row r="314" spans="1:31" ht="15" customHeight="1" x14ac:dyDescent="0.25">
      <c r="A314" s="3"/>
      <c r="B314" s="147" t="e">
        <f t="shared" si="167"/>
        <v>#NUM!</v>
      </c>
      <c r="C314" s="94">
        <v>34</v>
      </c>
      <c r="D314" s="292"/>
      <c r="E314" s="292"/>
      <c r="F314" s="292"/>
      <c r="G314" s="292"/>
      <c r="H314" s="112" t="str">
        <f t="shared" si="165"/>
        <v/>
      </c>
      <c r="I314" s="294"/>
      <c r="J314" s="124">
        <f t="shared" ref="J314:J332" si="174">IF(H314="", J313, +H314+J313)</f>
        <v>0</v>
      </c>
      <c r="K314" s="116" t="e">
        <f>AVERAGE(H$281:H314)</f>
        <v>#DIV/0!</v>
      </c>
      <c r="L314" s="119" t="s">
        <v>103</v>
      </c>
      <c r="M314" s="125" t="s">
        <v>103</v>
      </c>
      <c r="N314" s="126" t="e">
        <f>IF(H314="",NA(),SUM(I$281:I314))</f>
        <v>#N/A</v>
      </c>
      <c r="O314" s="118" t="e">
        <f>IF(H314="",NA(),AVERAGE(I$281:I314))</f>
        <v>#N/A</v>
      </c>
      <c r="P314" s="128" t="s">
        <v>103</v>
      </c>
      <c r="Q314" s="125" t="s">
        <v>103</v>
      </c>
      <c r="R314" s="122" t="s">
        <v>103</v>
      </c>
      <c r="S314" s="118" t="s">
        <v>103</v>
      </c>
      <c r="T314" s="128" t="s">
        <v>103</v>
      </c>
      <c r="U314" s="3"/>
      <c r="V314" s="150" t="e">
        <f t="shared" si="168"/>
        <v>#N/A</v>
      </c>
      <c r="W314" s="150" t="e">
        <f t="shared" si="169"/>
        <v>#N/A</v>
      </c>
      <c r="X314" s="150" t="e">
        <f t="shared" si="170"/>
        <v>#N/A</v>
      </c>
      <c r="Y314" s="150" t="e">
        <f t="shared" si="171"/>
        <v>#N/A</v>
      </c>
      <c r="Z314" s="150" t="e">
        <f t="shared" si="172"/>
        <v>#N/A</v>
      </c>
      <c r="AA314" s="181" t="s">
        <v>103</v>
      </c>
      <c r="AB314" s="181" t="s">
        <v>103</v>
      </c>
      <c r="AC314" s="181" t="s">
        <v>103</v>
      </c>
      <c r="AD314" s="181" t="s">
        <v>103</v>
      </c>
      <c r="AE314" s="285" t="e">
        <f t="shared" si="173"/>
        <v>#N/A</v>
      </c>
    </row>
    <row r="315" spans="1:31" ht="15" customHeight="1" x14ac:dyDescent="0.25">
      <c r="A315" s="3"/>
      <c r="B315" s="147" t="e">
        <f t="shared" si="167"/>
        <v>#NUM!</v>
      </c>
      <c r="C315" s="94">
        <v>35</v>
      </c>
      <c r="D315" s="292"/>
      <c r="E315" s="292"/>
      <c r="F315" s="292"/>
      <c r="G315" s="292"/>
      <c r="H315" s="112" t="str">
        <f t="shared" si="165"/>
        <v/>
      </c>
      <c r="I315" s="294"/>
      <c r="J315" s="124">
        <f t="shared" si="174"/>
        <v>0</v>
      </c>
      <c r="K315" s="116" t="e">
        <f>AVERAGE(H$281:H315)</f>
        <v>#DIV/0!</v>
      </c>
      <c r="L315" s="119" t="s">
        <v>103</v>
      </c>
      <c r="M315" s="125" t="s">
        <v>103</v>
      </c>
      <c r="N315" s="126" t="e">
        <f>IF(H315="",NA(),SUM(I$281:I315))</f>
        <v>#N/A</v>
      </c>
      <c r="O315" s="118" t="e">
        <f>IF(H315="",NA(),AVERAGE(I$281:I315))</f>
        <v>#N/A</v>
      </c>
      <c r="P315" s="128" t="s">
        <v>103</v>
      </c>
      <c r="Q315" s="125" t="s">
        <v>103</v>
      </c>
      <c r="R315" s="122" t="s">
        <v>103</v>
      </c>
      <c r="S315" s="118" t="s">
        <v>103</v>
      </c>
      <c r="T315" s="128" t="s">
        <v>103</v>
      </c>
      <c r="U315" s="3"/>
      <c r="V315" s="150" t="e">
        <f t="shared" si="168"/>
        <v>#N/A</v>
      </c>
      <c r="W315" s="150" t="e">
        <f t="shared" si="169"/>
        <v>#N/A</v>
      </c>
      <c r="X315" s="150" t="e">
        <f t="shared" si="170"/>
        <v>#N/A</v>
      </c>
      <c r="Y315" s="150" t="e">
        <f t="shared" si="171"/>
        <v>#N/A</v>
      </c>
      <c r="Z315" s="150" t="e">
        <f t="shared" si="172"/>
        <v>#N/A</v>
      </c>
      <c r="AA315" s="181" t="s">
        <v>103</v>
      </c>
      <c r="AB315" s="181" t="s">
        <v>103</v>
      </c>
      <c r="AC315" s="181" t="s">
        <v>103</v>
      </c>
      <c r="AD315" s="181" t="s">
        <v>103</v>
      </c>
      <c r="AE315" s="285" t="e">
        <f t="shared" si="173"/>
        <v>#N/A</v>
      </c>
    </row>
    <row r="316" spans="1:31" ht="15" customHeight="1" x14ac:dyDescent="0.25">
      <c r="A316" s="3"/>
      <c r="B316" s="147" t="e">
        <f t="shared" si="167"/>
        <v>#NUM!</v>
      </c>
      <c r="C316" s="94">
        <v>36</v>
      </c>
      <c r="D316" s="292"/>
      <c r="E316" s="292"/>
      <c r="F316" s="292"/>
      <c r="G316" s="292"/>
      <c r="H316" s="112" t="str">
        <f t="shared" si="165"/>
        <v/>
      </c>
      <c r="I316" s="294"/>
      <c r="J316" s="124">
        <f t="shared" si="174"/>
        <v>0</v>
      </c>
      <c r="K316" s="116" t="e">
        <f>AVERAGE(H$281:H316)</f>
        <v>#DIV/0!</v>
      </c>
      <c r="L316" s="119" t="s">
        <v>103</v>
      </c>
      <c r="M316" s="125" t="s">
        <v>103</v>
      </c>
      <c r="N316" s="126" t="e">
        <f>IF(H316="",NA(),SUM(I$281:I316))</f>
        <v>#N/A</v>
      </c>
      <c r="O316" s="118" t="e">
        <f>IF(H316="",NA(),AVERAGE(I$281:I316))</f>
        <v>#N/A</v>
      </c>
      <c r="P316" s="128" t="s">
        <v>103</v>
      </c>
      <c r="Q316" s="125" t="s">
        <v>103</v>
      </c>
      <c r="R316" s="122" t="s">
        <v>103</v>
      </c>
      <c r="S316" s="118" t="s">
        <v>103</v>
      </c>
      <c r="T316" s="128" t="s">
        <v>103</v>
      </c>
      <c r="U316" s="3"/>
      <c r="V316" s="150" t="e">
        <f t="shared" si="168"/>
        <v>#N/A</v>
      </c>
      <c r="W316" s="150" t="e">
        <f t="shared" si="169"/>
        <v>#N/A</v>
      </c>
      <c r="X316" s="150" t="e">
        <f t="shared" si="170"/>
        <v>#N/A</v>
      </c>
      <c r="Y316" s="150" t="e">
        <f t="shared" si="171"/>
        <v>#N/A</v>
      </c>
      <c r="Z316" s="150" t="e">
        <f t="shared" si="172"/>
        <v>#N/A</v>
      </c>
      <c r="AA316" s="181" t="s">
        <v>103</v>
      </c>
      <c r="AB316" s="181" t="s">
        <v>103</v>
      </c>
      <c r="AC316" s="181" t="s">
        <v>103</v>
      </c>
      <c r="AD316" s="181" t="s">
        <v>103</v>
      </c>
      <c r="AE316" s="285" t="e">
        <f t="shared" si="173"/>
        <v>#N/A</v>
      </c>
    </row>
    <row r="317" spans="1:31" ht="15" customHeight="1" x14ac:dyDescent="0.25">
      <c r="A317" s="3"/>
      <c r="B317" s="147" t="e">
        <f t="shared" si="167"/>
        <v>#NUM!</v>
      </c>
      <c r="C317" s="94">
        <v>37</v>
      </c>
      <c r="D317" s="292"/>
      <c r="E317" s="292"/>
      <c r="F317" s="292"/>
      <c r="G317" s="292"/>
      <c r="H317" s="112" t="str">
        <f t="shared" si="165"/>
        <v/>
      </c>
      <c r="I317" s="294"/>
      <c r="J317" s="124">
        <f t="shared" si="174"/>
        <v>0</v>
      </c>
      <c r="K317" s="116" t="e">
        <f>AVERAGE(H$281:H317)</f>
        <v>#DIV/0!</v>
      </c>
      <c r="L317" s="119" t="s">
        <v>103</v>
      </c>
      <c r="M317" s="125" t="s">
        <v>103</v>
      </c>
      <c r="N317" s="126" t="e">
        <f>IF(H317="",NA(),SUM(I$281:I317))</f>
        <v>#N/A</v>
      </c>
      <c r="O317" s="118" t="e">
        <f>IF(H317="",NA(),AVERAGE(I$281:I317))</f>
        <v>#N/A</v>
      </c>
      <c r="P317" s="128" t="s">
        <v>103</v>
      </c>
      <c r="Q317" s="125" t="s">
        <v>103</v>
      </c>
      <c r="R317" s="122" t="s">
        <v>103</v>
      </c>
      <c r="S317" s="118" t="s">
        <v>103</v>
      </c>
      <c r="T317" s="128" t="s">
        <v>103</v>
      </c>
      <c r="U317" s="3"/>
      <c r="V317" s="150" t="e">
        <f t="shared" si="168"/>
        <v>#N/A</v>
      </c>
      <c r="W317" s="150" t="e">
        <f t="shared" si="169"/>
        <v>#N/A</v>
      </c>
      <c r="X317" s="150" t="e">
        <f t="shared" si="170"/>
        <v>#N/A</v>
      </c>
      <c r="Y317" s="150" t="e">
        <f t="shared" si="171"/>
        <v>#N/A</v>
      </c>
      <c r="Z317" s="150" t="e">
        <f t="shared" si="172"/>
        <v>#N/A</v>
      </c>
      <c r="AA317" s="181" t="s">
        <v>103</v>
      </c>
      <c r="AB317" s="181" t="s">
        <v>103</v>
      </c>
      <c r="AC317" s="181" t="s">
        <v>103</v>
      </c>
      <c r="AD317" s="181" t="s">
        <v>103</v>
      </c>
      <c r="AE317" s="285" t="e">
        <f t="shared" si="173"/>
        <v>#N/A</v>
      </c>
    </row>
    <row r="318" spans="1:31" ht="15" customHeight="1" x14ac:dyDescent="0.25">
      <c r="A318" s="3"/>
      <c r="B318" s="147" t="e">
        <f t="shared" si="167"/>
        <v>#NUM!</v>
      </c>
      <c r="C318" s="94">
        <v>38</v>
      </c>
      <c r="D318" s="292"/>
      <c r="E318" s="292"/>
      <c r="F318" s="292"/>
      <c r="G318" s="292"/>
      <c r="H318" s="112" t="str">
        <f t="shared" si="165"/>
        <v/>
      </c>
      <c r="I318" s="294"/>
      <c r="J318" s="124">
        <f t="shared" si="174"/>
        <v>0</v>
      </c>
      <c r="K318" s="116" t="e">
        <f>AVERAGE(H$281:H318)</f>
        <v>#DIV/0!</v>
      </c>
      <c r="L318" s="119" t="s">
        <v>103</v>
      </c>
      <c r="M318" s="125" t="s">
        <v>103</v>
      </c>
      <c r="N318" s="126" t="e">
        <f>IF(H318="",NA(),SUM(I$281:I318))</f>
        <v>#N/A</v>
      </c>
      <c r="O318" s="118" t="e">
        <f>IF(H318="",NA(),AVERAGE(I$281:I318))</f>
        <v>#N/A</v>
      </c>
      <c r="P318" s="128" t="s">
        <v>103</v>
      </c>
      <c r="Q318" s="125" t="s">
        <v>103</v>
      </c>
      <c r="R318" s="122" t="s">
        <v>103</v>
      </c>
      <c r="S318" s="118" t="s">
        <v>103</v>
      </c>
      <c r="T318" s="128" t="s">
        <v>103</v>
      </c>
      <c r="U318" s="3"/>
      <c r="V318" s="150" t="e">
        <f t="shared" si="168"/>
        <v>#N/A</v>
      </c>
      <c r="W318" s="150" t="e">
        <f t="shared" si="169"/>
        <v>#N/A</v>
      </c>
      <c r="X318" s="150" t="e">
        <f t="shared" si="170"/>
        <v>#N/A</v>
      </c>
      <c r="Y318" s="150" t="e">
        <f t="shared" si="171"/>
        <v>#N/A</v>
      </c>
      <c r="Z318" s="150" t="e">
        <f t="shared" si="172"/>
        <v>#N/A</v>
      </c>
      <c r="AA318" s="181" t="s">
        <v>103</v>
      </c>
      <c r="AB318" s="181" t="s">
        <v>103</v>
      </c>
      <c r="AC318" s="181" t="s">
        <v>103</v>
      </c>
      <c r="AD318" s="181" t="s">
        <v>103</v>
      </c>
      <c r="AE318" s="285" t="e">
        <f t="shared" si="173"/>
        <v>#N/A</v>
      </c>
    </row>
    <row r="319" spans="1:31" ht="15" customHeight="1" x14ac:dyDescent="0.25">
      <c r="A319" s="3"/>
      <c r="B319" s="147" t="e">
        <f t="shared" si="167"/>
        <v>#NUM!</v>
      </c>
      <c r="C319" s="94">
        <v>39</v>
      </c>
      <c r="D319" s="292"/>
      <c r="E319" s="292"/>
      <c r="F319" s="292"/>
      <c r="G319" s="292"/>
      <c r="H319" s="112" t="str">
        <f t="shared" si="165"/>
        <v/>
      </c>
      <c r="I319" s="294"/>
      <c r="J319" s="124">
        <f t="shared" si="174"/>
        <v>0</v>
      </c>
      <c r="K319" s="116" t="e">
        <f>AVERAGE(H$281:H319)</f>
        <v>#DIV/0!</v>
      </c>
      <c r="L319" s="119" t="s">
        <v>103</v>
      </c>
      <c r="M319" s="125" t="s">
        <v>103</v>
      </c>
      <c r="N319" s="126" t="e">
        <f>IF(H319="",NA(),SUM(I$281:I319))</f>
        <v>#N/A</v>
      </c>
      <c r="O319" s="118" t="e">
        <f>IF(H319="",NA(),AVERAGE(I$281:I319))</f>
        <v>#N/A</v>
      </c>
      <c r="P319" s="128" t="s">
        <v>103</v>
      </c>
      <c r="Q319" s="125" t="s">
        <v>103</v>
      </c>
      <c r="R319" s="122" t="s">
        <v>103</v>
      </c>
      <c r="S319" s="118" t="s">
        <v>103</v>
      </c>
      <c r="T319" s="128" t="s">
        <v>103</v>
      </c>
      <c r="U319" s="3"/>
      <c r="V319" s="150" t="e">
        <f t="shared" si="168"/>
        <v>#N/A</v>
      </c>
      <c r="W319" s="150" t="e">
        <f t="shared" si="169"/>
        <v>#N/A</v>
      </c>
      <c r="X319" s="150" t="e">
        <f t="shared" si="170"/>
        <v>#N/A</v>
      </c>
      <c r="Y319" s="150" t="e">
        <f t="shared" si="171"/>
        <v>#N/A</v>
      </c>
      <c r="Z319" s="150" t="e">
        <f t="shared" si="172"/>
        <v>#N/A</v>
      </c>
      <c r="AA319" s="181" t="s">
        <v>103</v>
      </c>
      <c r="AB319" s="181" t="s">
        <v>103</v>
      </c>
      <c r="AC319" s="181" t="s">
        <v>103</v>
      </c>
      <c r="AD319" s="181" t="s">
        <v>103</v>
      </c>
      <c r="AE319" s="285" t="e">
        <f t="shared" si="173"/>
        <v>#N/A</v>
      </c>
    </row>
    <row r="320" spans="1:31" ht="15" customHeight="1" x14ac:dyDescent="0.25">
      <c r="A320" s="3"/>
      <c r="B320" s="147" t="e">
        <f t="shared" si="167"/>
        <v>#NUM!</v>
      </c>
      <c r="C320" s="94">
        <v>40</v>
      </c>
      <c r="D320" s="292"/>
      <c r="E320" s="292"/>
      <c r="F320" s="292"/>
      <c r="G320" s="292"/>
      <c r="H320" s="112" t="str">
        <f t="shared" si="165"/>
        <v/>
      </c>
      <c r="I320" s="294"/>
      <c r="J320" s="124">
        <f t="shared" si="174"/>
        <v>0</v>
      </c>
      <c r="K320" s="116" t="e">
        <f>AVERAGE(H$281:H320)</f>
        <v>#DIV/0!</v>
      </c>
      <c r="L320" s="119" t="s">
        <v>103</v>
      </c>
      <c r="M320" s="125" t="s">
        <v>103</v>
      </c>
      <c r="N320" s="126" t="e">
        <f>IF(H320="",NA(),SUM(I$281:I320))</f>
        <v>#N/A</v>
      </c>
      <c r="O320" s="118" t="e">
        <f>IF(H320="",NA(),AVERAGE(I$281:I320))</f>
        <v>#N/A</v>
      </c>
      <c r="P320" s="128" t="s">
        <v>103</v>
      </c>
      <c r="Q320" s="125" t="s">
        <v>103</v>
      </c>
      <c r="R320" s="122" t="s">
        <v>103</v>
      </c>
      <c r="S320" s="118" t="s">
        <v>103</v>
      </c>
      <c r="T320" s="128" t="s">
        <v>103</v>
      </c>
      <c r="U320" s="3"/>
      <c r="V320" s="150" t="e">
        <f t="shared" si="168"/>
        <v>#N/A</v>
      </c>
      <c r="W320" s="150" t="e">
        <f t="shared" si="169"/>
        <v>#N/A</v>
      </c>
      <c r="X320" s="150" t="e">
        <f t="shared" si="170"/>
        <v>#N/A</v>
      </c>
      <c r="Y320" s="150" t="e">
        <f t="shared" si="171"/>
        <v>#N/A</v>
      </c>
      <c r="Z320" s="150" t="e">
        <f t="shared" si="172"/>
        <v>#N/A</v>
      </c>
      <c r="AA320" s="181" t="s">
        <v>103</v>
      </c>
      <c r="AB320" s="181" t="s">
        <v>103</v>
      </c>
      <c r="AC320" s="181" t="s">
        <v>103</v>
      </c>
      <c r="AD320" s="181" t="s">
        <v>103</v>
      </c>
      <c r="AE320" s="285" t="e">
        <f t="shared" si="173"/>
        <v>#N/A</v>
      </c>
    </row>
    <row r="321" spans="1:31" ht="15" customHeight="1" x14ac:dyDescent="0.25">
      <c r="A321" s="3"/>
      <c r="B321" s="147" t="e">
        <f t="shared" si="167"/>
        <v>#NUM!</v>
      </c>
      <c r="C321" s="94">
        <v>41</v>
      </c>
      <c r="D321" s="292"/>
      <c r="E321" s="292"/>
      <c r="F321" s="292"/>
      <c r="G321" s="292"/>
      <c r="H321" s="112" t="str">
        <f t="shared" si="165"/>
        <v/>
      </c>
      <c r="I321" s="294"/>
      <c r="J321" s="124">
        <f t="shared" si="174"/>
        <v>0</v>
      </c>
      <c r="K321" s="116" t="e">
        <f>AVERAGE(H$281:H321)</f>
        <v>#DIV/0!</v>
      </c>
      <c r="L321" s="119" t="s">
        <v>103</v>
      </c>
      <c r="M321" s="125" t="s">
        <v>103</v>
      </c>
      <c r="N321" s="126" t="e">
        <f>IF(H321="",NA(),SUM(I$281:I321))</f>
        <v>#N/A</v>
      </c>
      <c r="O321" s="118" t="e">
        <f>IF(H321="",NA(),AVERAGE(I$281:I321))</f>
        <v>#N/A</v>
      </c>
      <c r="P321" s="128" t="s">
        <v>103</v>
      </c>
      <c r="Q321" s="125" t="s">
        <v>103</v>
      </c>
      <c r="R321" s="122" t="s">
        <v>103</v>
      </c>
      <c r="S321" s="118" t="s">
        <v>103</v>
      </c>
      <c r="T321" s="128" t="s">
        <v>103</v>
      </c>
      <c r="U321" s="3"/>
      <c r="V321" s="150" t="e">
        <f t="shared" si="168"/>
        <v>#N/A</v>
      </c>
      <c r="W321" s="150" t="e">
        <f t="shared" si="169"/>
        <v>#N/A</v>
      </c>
      <c r="X321" s="150" t="e">
        <f t="shared" si="170"/>
        <v>#N/A</v>
      </c>
      <c r="Y321" s="150" t="e">
        <f t="shared" si="171"/>
        <v>#N/A</v>
      </c>
      <c r="Z321" s="150" t="e">
        <f t="shared" si="172"/>
        <v>#N/A</v>
      </c>
      <c r="AA321" s="181" t="s">
        <v>103</v>
      </c>
      <c r="AB321" s="181" t="s">
        <v>103</v>
      </c>
      <c r="AC321" s="181" t="s">
        <v>103</v>
      </c>
      <c r="AD321" s="181" t="s">
        <v>103</v>
      </c>
      <c r="AE321" s="285" t="e">
        <f t="shared" si="173"/>
        <v>#N/A</v>
      </c>
    </row>
    <row r="322" spans="1:31" ht="15" customHeight="1" x14ac:dyDescent="0.25">
      <c r="A322" s="3"/>
      <c r="B322" s="147" t="e">
        <f t="shared" si="167"/>
        <v>#NUM!</v>
      </c>
      <c r="C322" s="94">
        <v>42</v>
      </c>
      <c r="D322" s="292"/>
      <c r="E322" s="292"/>
      <c r="F322" s="292"/>
      <c r="G322" s="292"/>
      <c r="H322" s="112" t="str">
        <f t="shared" si="165"/>
        <v/>
      </c>
      <c r="I322" s="294"/>
      <c r="J322" s="124">
        <f t="shared" si="174"/>
        <v>0</v>
      </c>
      <c r="K322" s="116" t="e">
        <f>AVERAGE(H$281:H322)</f>
        <v>#DIV/0!</v>
      </c>
      <c r="L322" s="119" t="s">
        <v>103</v>
      </c>
      <c r="M322" s="125" t="s">
        <v>103</v>
      </c>
      <c r="N322" s="126" t="e">
        <f>IF(H322="",NA(),SUM(I$281:I322))</f>
        <v>#N/A</v>
      </c>
      <c r="O322" s="118" t="e">
        <f>IF(H322="",NA(),AVERAGE(I$281:I322))</f>
        <v>#N/A</v>
      </c>
      <c r="P322" s="128" t="s">
        <v>103</v>
      </c>
      <c r="Q322" s="125" t="s">
        <v>103</v>
      </c>
      <c r="R322" s="122" t="s">
        <v>103</v>
      </c>
      <c r="S322" s="118" t="s">
        <v>103</v>
      </c>
      <c r="T322" s="128" t="s">
        <v>103</v>
      </c>
      <c r="U322" s="3"/>
      <c r="V322" s="150" t="e">
        <f t="shared" si="168"/>
        <v>#N/A</v>
      </c>
      <c r="W322" s="150" t="e">
        <f t="shared" si="169"/>
        <v>#N/A</v>
      </c>
      <c r="X322" s="150" t="e">
        <f t="shared" si="170"/>
        <v>#N/A</v>
      </c>
      <c r="Y322" s="150" t="e">
        <f t="shared" si="171"/>
        <v>#N/A</v>
      </c>
      <c r="Z322" s="150" t="e">
        <f t="shared" si="172"/>
        <v>#N/A</v>
      </c>
      <c r="AA322" s="181" t="s">
        <v>103</v>
      </c>
      <c r="AB322" s="181" t="s">
        <v>103</v>
      </c>
      <c r="AC322" s="181" t="s">
        <v>103</v>
      </c>
      <c r="AD322" s="181" t="s">
        <v>103</v>
      </c>
      <c r="AE322" s="285" t="e">
        <f t="shared" si="173"/>
        <v>#N/A</v>
      </c>
    </row>
    <row r="323" spans="1:31" ht="15" customHeight="1" x14ac:dyDescent="0.25">
      <c r="A323" s="3"/>
      <c r="B323" s="147" t="e">
        <f t="shared" si="167"/>
        <v>#NUM!</v>
      </c>
      <c r="C323" s="94">
        <v>43</v>
      </c>
      <c r="D323" s="292"/>
      <c r="E323" s="292"/>
      <c r="F323" s="292"/>
      <c r="G323" s="292"/>
      <c r="H323" s="112" t="str">
        <f t="shared" si="165"/>
        <v/>
      </c>
      <c r="I323" s="294"/>
      <c r="J323" s="124">
        <f t="shared" si="174"/>
        <v>0</v>
      </c>
      <c r="K323" s="116" t="e">
        <f>AVERAGE(H$281:H323)</f>
        <v>#DIV/0!</v>
      </c>
      <c r="L323" s="119" t="s">
        <v>103</v>
      </c>
      <c r="M323" s="125" t="s">
        <v>103</v>
      </c>
      <c r="N323" s="126" t="e">
        <f>IF(H323="",NA(),SUM(I$281:I323))</f>
        <v>#N/A</v>
      </c>
      <c r="O323" s="118" t="e">
        <f>IF(H323="",NA(),AVERAGE(I$281:I323))</f>
        <v>#N/A</v>
      </c>
      <c r="P323" s="128" t="s">
        <v>103</v>
      </c>
      <c r="Q323" s="125" t="s">
        <v>103</v>
      </c>
      <c r="R323" s="122" t="s">
        <v>103</v>
      </c>
      <c r="S323" s="118" t="s">
        <v>103</v>
      </c>
      <c r="T323" s="128" t="s">
        <v>103</v>
      </c>
      <c r="U323" s="3"/>
      <c r="V323" s="150" t="e">
        <f t="shared" si="168"/>
        <v>#N/A</v>
      </c>
      <c r="W323" s="150" t="e">
        <f t="shared" si="169"/>
        <v>#N/A</v>
      </c>
      <c r="X323" s="150" t="e">
        <f t="shared" si="170"/>
        <v>#N/A</v>
      </c>
      <c r="Y323" s="150" t="e">
        <f t="shared" si="171"/>
        <v>#N/A</v>
      </c>
      <c r="Z323" s="150" t="e">
        <f t="shared" si="172"/>
        <v>#N/A</v>
      </c>
      <c r="AA323" s="181" t="s">
        <v>103</v>
      </c>
      <c r="AB323" s="181" t="s">
        <v>103</v>
      </c>
      <c r="AC323" s="181" t="s">
        <v>103</v>
      </c>
      <c r="AD323" s="181" t="s">
        <v>103</v>
      </c>
      <c r="AE323" s="285" t="e">
        <f t="shared" si="173"/>
        <v>#N/A</v>
      </c>
    </row>
    <row r="324" spans="1:31" ht="15" customHeight="1" x14ac:dyDescent="0.25">
      <c r="A324" s="3"/>
      <c r="B324" s="147" t="e">
        <f t="shared" si="167"/>
        <v>#NUM!</v>
      </c>
      <c r="C324" s="94">
        <v>44</v>
      </c>
      <c r="D324" s="292"/>
      <c r="E324" s="292"/>
      <c r="F324" s="292"/>
      <c r="G324" s="292"/>
      <c r="H324" s="112" t="str">
        <f t="shared" si="165"/>
        <v/>
      </c>
      <c r="I324" s="294"/>
      <c r="J324" s="124">
        <f t="shared" si="174"/>
        <v>0</v>
      </c>
      <c r="K324" s="116" t="e">
        <f>AVERAGE(H$281:H324)</f>
        <v>#DIV/0!</v>
      </c>
      <c r="L324" s="119" t="s">
        <v>103</v>
      </c>
      <c r="M324" s="125" t="s">
        <v>103</v>
      </c>
      <c r="N324" s="126" t="e">
        <f>IF(H324="",NA(),SUM(I$281:I324))</f>
        <v>#N/A</v>
      </c>
      <c r="O324" s="118" t="e">
        <f>IF(H324="",NA(),AVERAGE(I$281:I324))</f>
        <v>#N/A</v>
      </c>
      <c r="P324" s="128" t="s">
        <v>103</v>
      </c>
      <c r="Q324" s="125" t="s">
        <v>103</v>
      </c>
      <c r="R324" s="122" t="s">
        <v>103</v>
      </c>
      <c r="S324" s="118" t="s">
        <v>103</v>
      </c>
      <c r="T324" s="128" t="s">
        <v>103</v>
      </c>
      <c r="U324" s="3"/>
      <c r="V324" s="150" t="e">
        <f t="shared" si="168"/>
        <v>#N/A</v>
      </c>
      <c r="W324" s="150" t="e">
        <f t="shared" si="169"/>
        <v>#N/A</v>
      </c>
      <c r="X324" s="150" t="e">
        <f t="shared" si="170"/>
        <v>#N/A</v>
      </c>
      <c r="Y324" s="150" t="e">
        <f t="shared" si="171"/>
        <v>#N/A</v>
      </c>
      <c r="Z324" s="150" t="e">
        <f t="shared" si="172"/>
        <v>#N/A</v>
      </c>
      <c r="AA324" s="181" t="s">
        <v>103</v>
      </c>
      <c r="AB324" s="181" t="s">
        <v>103</v>
      </c>
      <c r="AC324" s="181" t="s">
        <v>103</v>
      </c>
      <c r="AD324" s="181" t="s">
        <v>103</v>
      </c>
      <c r="AE324" s="285" t="e">
        <f t="shared" si="173"/>
        <v>#N/A</v>
      </c>
    </row>
    <row r="325" spans="1:31" ht="15" customHeight="1" x14ac:dyDescent="0.25">
      <c r="A325" s="3"/>
      <c r="B325" s="147" t="e">
        <f t="shared" si="167"/>
        <v>#NUM!</v>
      </c>
      <c r="C325" s="94">
        <v>45</v>
      </c>
      <c r="D325" s="292"/>
      <c r="E325" s="292"/>
      <c r="F325" s="292"/>
      <c r="G325" s="292"/>
      <c r="H325" s="112" t="str">
        <f t="shared" si="165"/>
        <v/>
      </c>
      <c r="I325" s="294"/>
      <c r="J325" s="124">
        <f t="shared" si="174"/>
        <v>0</v>
      </c>
      <c r="K325" s="116" t="e">
        <f>AVERAGE(H$281:H325)</f>
        <v>#DIV/0!</v>
      </c>
      <c r="L325" s="119" t="s">
        <v>103</v>
      </c>
      <c r="M325" s="125" t="s">
        <v>103</v>
      </c>
      <c r="N325" s="126" t="e">
        <f>IF(H325="",NA(),SUM(I$281:I325))</f>
        <v>#N/A</v>
      </c>
      <c r="O325" s="118" t="e">
        <f>IF(H325="",NA(),AVERAGE(I$281:I325))</f>
        <v>#N/A</v>
      </c>
      <c r="P325" s="128" t="s">
        <v>103</v>
      </c>
      <c r="Q325" s="125" t="s">
        <v>103</v>
      </c>
      <c r="R325" s="122" t="s">
        <v>103</v>
      </c>
      <c r="S325" s="118" t="s">
        <v>103</v>
      </c>
      <c r="T325" s="128" t="s">
        <v>103</v>
      </c>
      <c r="U325" s="3"/>
      <c r="V325" s="150" t="e">
        <f t="shared" si="168"/>
        <v>#N/A</v>
      </c>
      <c r="W325" s="150" t="e">
        <f t="shared" si="169"/>
        <v>#N/A</v>
      </c>
      <c r="X325" s="150" t="e">
        <f t="shared" si="170"/>
        <v>#N/A</v>
      </c>
      <c r="Y325" s="150" t="e">
        <f t="shared" si="171"/>
        <v>#N/A</v>
      </c>
      <c r="Z325" s="150" t="e">
        <f t="shared" si="172"/>
        <v>#N/A</v>
      </c>
      <c r="AA325" s="181" t="s">
        <v>103</v>
      </c>
      <c r="AB325" s="181" t="s">
        <v>103</v>
      </c>
      <c r="AC325" s="181" t="s">
        <v>103</v>
      </c>
      <c r="AD325" s="181" t="s">
        <v>103</v>
      </c>
      <c r="AE325" s="285" t="e">
        <f t="shared" si="173"/>
        <v>#N/A</v>
      </c>
    </row>
    <row r="326" spans="1:31" ht="15" customHeight="1" x14ac:dyDescent="0.25">
      <c r="A326" s="3"/>
      <c r="B326" s="147" t="e">
        <f t="shared" si="167"/>
        <v>#NUM!</v>
      </c>
      <c r="C326" s="94">
        <v>46</v>
      </c>
      <c r="D326" s="292"/>
      <c r="E326" s="292"/>
      <c r="F326" s="292"/>
      <c r="G326" s="292"/>
      <c r="H326" s="112" t="str">
        <f t="shared" si="165"/>
        <v/>
      </c>
      <c r="I326" s="294"/>
      <c r="J326" s="124">
        <f t="shared" si="174"/>
        <v>0</v>
      </c>
      <c r="K326" s="116" t="e">
        <f>AVERAGE(H$281:H326)</f>
        <v>#DIV/0!</v>
      </c>
      <c r="L326" s="119" t="s">
        <v>103</v>
      </c>
      <c r="M326" s="125" t="s">
        <v>103</v>
      </c>
      <c r="N326" s="126" t="e">
        <f>IF(H326="",NA(),SUM(I$281:I326))</f>
        <v>#N/A</v>
      </c>
      <c r="O326" s="118" t="e">
        <f>IF(H326="",NA(),AVERAGE(I$281:I326))</f>
        <v>#N/A</v>
      </c>
      <c r="P326" s="128" t="s">
        <v>103</v>
      </c>
      <c r="Q326" s="125" t="s">
        <v>103</v>
      </c>
      <c r="R326" s="122" t="s">
        <v>103</v>
      </c>
      <c r="S326" s="118" t="s">
        <v>103</v>
      </c>
      <c r="T326" s="128" t="s">
        <v>103</v>
      </c>
      <c r="U326" s="3"/>
      <c r="V326" s="150" t="e">
        <f t="shared" si="168"/>
        <v>#N/A</v>
      </c>
      <c r="W326" s="150" t="e">
        <f t="shared" si="169"/>
        <v>#N/A</v>
      </c>
      <c r="X326" s="150" t="e">
        <f t="shared" si="170"/>
        <v>#N/A</v>
      </c>
      <c r="Y326" s="150" t="e">
        <f t="shared" si="171"/>
        <v>#N/A</v>
      </c>
      <c r="Z326" s="150" t="e">
        <f t="shared" si="172"/>
        <v>#N/A</v>
      </c>
      <c r="AA326" s="181" t="s">
        <v>103</v>
      </c>
      <c r="AB326" s="181" t="s">
        <v>103</v>
      </c>
      <c r="AC326" s="181" t="s">
        <v>103</v>
      </c>
      <c r="AD326" s="181" t="s">
        <v>103</v>
      </c>
      <c r="AE326" s="285" t="e">
        <f t="shared" si="173"/>
        <v>#N/A</v>
      </c>
    </row>
    <row r="327" spans="1:31" ht="15" customHeight="1" x14ac:dyDescent="0.25">
      <c r="A327" s="3"/>
      <c r="B327" s="147" t="e">
        <f t="shared" si="167"/>
        <v>#NUM!</v>
      </c>
      <c r="C327" s="94">
        <v>47</v>
      </c>
      <c r="D327" s="292"/>
      <c r="E327" s="292"/>
      <c r="F327" s="292"/>
      <c r="G327" s="292"/>
      <c r="H327" s="112" t="str">
        <f t="shared" si="165"/>
        <v/>
      </c>
      <c r="I327" s="294"/>
      <c r="J327" s="124">
        <f t="shared" si="174"/>
        <v>0</v>
      </c>
      <c r="K327" s="116" t="e">
        <f>AVERAGE(H$281:H327)</f>
        <v>#DIV/0!</v>
      </c>
      <c r="L327" s="119" t="s">
        <v>103</v>
      </c>
      <c r="M327" s="125" t="s">
        <v>103</v>
      </c>
      <c r="N327" s="126" t="e">
        <f>IF(H327="",NA(),SUM(I$281:I327))</f>
        <v>#N/A</v>
      </c>
      <c r="O327" s="118" t="e">
        <f>IF(H327="",NA(),AVERAGE(I$281:I327))</f>
        <v>#N/A</v>
      </c>
      <c r="P327" s="128" t="s">
        <v>103</v>
      </c>
      <c r="Q327" s="125" t="s">
        <v>103</v>
      </c>
      <c r="R327" s="122" t="s">
        <v>103</v>
      </c>
      <c r="S327" s="118" t="s">
        <v>103</v>
      </c>
      <c r="T327" s="128" t="s">
        <v>103</v>
      </c>
      <c r="U327" s="3"/>
      <c r="V327" s="150" t="e">
        <f t="shared" si="168"/>
        <v>#N/A</v>
      </c>
      <c r="W327" s="150" t="e">
        <f t="shared" si="169"/>
        <v>#N/A</v>
      </c>
      <c r="X327" s="150" t="e">
        <f t="shared" si="170"/>
        <v>#N/A</v>
      </c>
      <c r="Y327" s="150" t="e">
        <f t="shared" si="171"/>
        <v>#N/A</v>
      </c>
      <c r="Z327" s="150" t="e">
        <f t="shared" si="172"/>
        <v>#N/A</v>
      </c>
      <c r="AA327" s="181" t="s">
        <v>103</v>
      </c>
      <c r="AB327" s="181" t="s">
        <v>103</v>
      </c>
      <c r="AC327" s="181" t="s">
        <v>103</v>
      </c>
      <c r="AD327" s="181" t="s">
        <v>103</v>
      </c>
      <c r="AE327" s="285" t="e">
        <f t="shared" si="173"/>
        <v>#N/A</v>
      </c>
    </row>
    <row r="328" spans="1:31" ht="15" customHeight="1" x14ac:dyDescent="0.25">
      <c r="A328" s="3"/>
      <c r="B328" s="147" t="e">
        <f t="shared" si="167"/>
        <v>#NUM!</v>
      </c>
      <c r="C328" s="94">
        <v>48</v>
      </c>
      <c r="D328" s="292"/>
      <c r="E328" s="292"/>
      <c r="F328" s="292"/>
      <c r="G328" s="292"/>
      <c r="H328" s="112" t="str">
        <f t="shared" si="165"/>
        <v/>
      </c>
      <c r="I328" s="294"/>
      <c r="J328" s="124">
        <f t="shared" si="174"/>
        <v>0</v>
      </c>
      <c r="K328" s="116" t="e">
        <f>AVERAGE(H$281:H328)</f>
        <v>#DIV/0!</v>
      </c>
      <c r="L328" s="119" t="s">
        <v>103</v>
      </c>
      <c r="M328" s="125" t="s">
        <v>103</v>
      </c>
      <c r="N328" s="126" t="e">
        <f>IF(H328="",NA(),SUM(I$281:I328))</f>
        <v>#N/A</v>
      </c>
      <c r="O328" s="118" t="e">
        <f>IF(H328="",NA(),AVERAGE(I$281:I328))</f>
        <v>#N/A</v>
      </c>
      <c r="P328" s="128" t="s">
        <v>103</v>
      </c>
      <c r="Q328" s="125" t="s">
        <v>103</v>
      </c>
      <c r="R328" s="122" t="s">
        <v>103</v>
      </c>
      <c r="S328" s="118" t="s">
        <v>103</v>
      </c>
      <c r="T328" s="128" t="s">
        <v>103</v>
      </c>
      <c r="U328" s="3"/>
      <c r="V328" s="150" t="e">
        <f t="shared" si="168"/>
        <v>#N/A</v>
      </c>
      <c r="W328" s="150" t="e">
        <f t="shared" si="169"/>
        <v>#N/A</v>
      </c>
      <c r="X328" s="150" t="e">
        <f t="shared" si="170"/>
        <v>#N/A</v>
      </c>
      <c r="Y328" s="150" t="e">
        <f t="shared" si="171"/>
        <v>#N/A</v>
      </c>
      <c r="Z328" s="150" t="e">
        <f t="shared" si="172"/>
        <v>#N/A</v>
      </c>
      <c r="AA328" s="181" t="s">
        <v>103</v>
      </c>
      <c r="AB328" s="181" t="s">
        <v>103</v>
      </c>
      <c r="AC328" s="181" t="s">
        <v>103</v>
      </c>
      <c r="AD328" s="181" t="s">
        <v>103</v>
      </c>
      <c r="AE328" s="285" t="e">
        <f t="shared" si="173"/>
        <v>#N/A</v>
      </c>
    </row>
    <row r="329" spans="1:31" ht="15" customHeight="1" x14ac:dyDescent="0.25">
      <c r="A329" s="3"/>
      <c r="B329" s="147" t="e">
        <f t="shared" si="167"/>
        <v>#NUM!</v>
      </c>
      <c r="C329" s="94">
        <v>49</v>
      </c>
      <c r="D329" s="292"/>
      <c r="E329" s="292"/>
      <c r="F329" s="292"/>
      <c r="G329" s="292"/>
      <c r="H329" s="112" t="str">
        <f t="shared" si="165"/>
        <v/>
      </c>
      <c r="I329" s="294"/>
      <c r="J329" s="124">
        <f t="shared" si="174"/>
        <v>0</v>
      </c>
      <c r="K329" s="116" t="e">
        <f>AVERAGE(H$281:H329)</f>
        <v>#DIV/0!</v>
      </c>
      <c r="L329" s="119" t="s">
        <v>103</v>
      </c>
      <c r="M329" s="125" t="s">
        <v>103</v>
      </c>
      <c r="N329" s="126" t="e">
        <f>IF(H329="",NA(),SUM(I$281:I329))</f>
        <v>#N/A</v>
      </c>
      <c r="O329" s="118" t="e">
        <f>IF(H329="",NA(),AVERAGE(I$281:I329))</f>
        <v>#N/A</v>
      </c>
      <c r="P329" s="128" t="s">
        <v>103</v>
      </c>
      <c r="Q329" s="125" t="s">
        <v>103</v>
      </c>
      <c r="R329" s="122" t="s">
        <v>103</v>
      </c>
      <c r="S329" s="118" t="s">
        <v>103</v>
      </c>
      <c r="T329" s="128" t="s">
        <v>103</v>
      </c>
      <c r="U329" s="3"/>
      <c r="V329" s="150" t="e">
        <f t="shared" si="168"/>
        <v>#N/A</v>
      </c>
      <c r="W329" s="150" t="e">
        <f t="shared" si="169"/>
        <v>#N/A</v>
      </c>
      <c r="X329" s="150" t="e">
        <f t="shared" si="170"/>
        <v>#N/A</v>
      </c>
      <c r="Y329" s="150" t="e">
        <f t="shared" si="171"/>
        <v>#N/A</v>
      </c>
      <c r="Z329" s="150" t="e">
        <f t="shared" si="172"/>
        <v>#N/A</v>
      </c>
      <c r="AA329" s="181" t="s">
        <v>103</v>
      </c>
      <c r="AB329" s="181" t="s">
        <v>103</v>
      </c>
      <c r="AC329" s="181" t="s">
        <v>103</v>
      </c>
      <c r="AD329" s="181" t="s">
        <v>103</v>
      </c>
      <c r="AE329" s="285" t="e">
        <f t="shared" si="173"/>
        <v>#N/A</v>
      </c>
    </row>
    <row r="330" spans="1:31" ht="15" customHeight="1" x14ac:dyDescent="0.25">
      <c r="A330" s="3"/>
      <c r="B330" s="147" t="e">
        <f t="shared" si="167"/>
        <v>#NUM!</v>
      </c>
      <c r="C330" s="94">
        <v>50</v>
      </c>
      <c r="D330" s="292"/>
      <c r="E330" s="292"/>
      <c r="F330" s="292"/>
      <c r="G330" s="292"/>
      <c r="H330" s="112" t="str">
        <f t="shared" si="165"/>
        <v/>
      </c>
      <c r="I330" s="294"/>
      <c r="J330" s="124">
        <f t="shared" si="174"/>
        <v>0</v>
      </c>
      <c r="K330" s="116" t="e">
        <f>AVERAGE(H$281:H330)</f>
        <v>#DIV/0!</v>
      </c>
      <c r="L330" s="119" t="s">
        <v>103</v>
      </c>
      <c r="M330" s="125" t="s">
        <v>103</v>
      </c>
      <c r="N330" s="126" t="e">
        <f>IF(H330="",NA(),SUM(I$281:I330))</f>
        <v>#N/A</v>
      </c>
      <c r="O330" s="118" t="e">
        <f>IF(H330="",NA(),AVERAGE(I$281:I330))</f>
        <v>#N/A</v>
      </c>
      <c r="P330" s="128" t="s">
        <v>103</v>
      </c>
      <c r="Q330" s="125" t="s">
        <v>103</v>
      </c>
      <c r="R330" s="122" t="s">
        <v>103</v>
      </c>
      <c r="S330" s="118" t="s">
        <v>103</v>
      </c>
      <c r="T330" s="128" t="s">
        <v>103</v>
      </c>
      <c r="U330" s="3"/>
      <c r="V330" s="150" t="e">
        <f t="shared" si="168"/>
        <v>#N/A</v>
      </c>
      <c r="W330" s="150" t="e">
        <f t="shared" si="169"/>
        <v>#N/A</v>
      </c>
      <c r="X330" s="150" t="e">
        <f t="shared" si="170"/>
        <v>#N/A</v>
      </c>
      <c r="Y330" s="150" t="e">
        <f t="shared" si="171"/>
        <v>#N/A</v>
      </c>
      <c r="Z330" s="150" t="e">
        <f t="shared" si="172"/>
        <v>#N/A</v>
      </c>
      <c r="AA330" s="181" t="s">
        <v>103</v>
      </c>
      <c r="AB330" s="181" t="s">
        <v>103</v>
      </c>
      <c r="AC330" s="181" t="s">
        <v>103</v>
      </c>
      <c r="AD330" s="181" t="s">
        <v>103</v>
      </c>
      <c r="AE330" s="285" t="e">
        <f t="shared" si="173"/>
        <v>#N/A</v>
      </c>
    </row>
    <row r="331" spans="1:31" ht="15" customHeight="1" x14ac:dyDescent="0.25">
      <c r="A331" s="3"/>
      <c r="B331" s="147" t="e">
        <f t="shared" si="167"/>
        <v>#NUM!</v>
      </c>
      <c r="C331" s="94">
        <v>51</v>
      </c>
      <c r="D331" s="292"/>
      <c r="E331" s="292"/>
      <c r="F331" s="292"/>
      <c r="G331" s="292"/>
      <c r="H331" s="112" t="str">
        <f t="shared" si="165"/>
        <v/>
      </c>
      <c r="I331" s="294"/>
      <c r="J331" s="124">
        <f t="shared" si="174"/>
        <v>0</v>
      </c>
      <c r="K331" s="116" t="e">
        <f>AVERAGE(H$281:H331)</f>
        <v>#DIV/0!</v>
      </c>
      <c r="L331" s="119" t="s">
        <v>103</v>
      </c>
      <c r="M331" s="125" t="s">
        <v>103</v>
      </c>
      <c r="N331" s="126" t="e">
        <f>IF(H331="",NA(),SUM(I$281:I331))</f>
        <v>#N/A</v>
      </c>
      <c r="O331" s="118" t="e">
        <f>IF(H331="",NA(),AVERAGE(I$281:I331))</f>
        <v>#N/A</v>
      </c>
      <c r="P331" s="128" t="s">
        <v>103</v>
      </c>
      <c r="Q331" s="125" t="s">
        <v>103</v>
      </c>
      <c r="R331" s="122" t="s">
        <v>103</v>
      </c>
      <c r="S331" s="118" t="s">
        <v>103</v>
      </c>
      <c r="T331" s="128" t="s">
        <v>103</v>
      </c>
      <c r="U331" s="3"/>
      <c r="V331" s="150" t="e">
        <f t="shared" si="168"/>
        <v>#N/A</v>
      </c>
      <c r="W331" s="150" t="e">
        <f t="shared" si="169"/>
        <v>#N/A</v>
      </c>
      <c r="X331" s="150" t="e">
        <f t="shared" si="170"/>
        <v>#N/A</v>
      </c>
      <c r="Y331" s="150" t="e">
        <f t="shared" si="171"/>
        <v>#N/A</v>
      </c>
      <c r="Z331" s="150" t="e">
        <f t="shared" si="172"/>
        <v>#N/A</v>
      </c>
      <c r="AA331" s="181" t="s">
        <v>103</v>
      </c>
      <c r="AB331" s="181" t="s">
        <v>103</v>
      </c>
      <c r="AC331" s="181" t="s">
        <v>103</v>
      </c>
      <c r="AD331" s="181" t="s">
        <v>103</v>
      </c>
      <c r="AE331" s="285" t="e">
        <f t="shared" si="173"/>
        <v>#N/A</v>
      </c>
    </row>
    <row r="332" spans="1:31" x14ac:dyDescent="0.25">
      <c r="A332" s="3"/>
      <c r="B332" s="147" t="e">
        <f t="shared" si="167"/>
        <v>#NUM!</v>
      </c>
      <c r="C332" s="94">
        <v>52</v>
      </c>
      <c r="D332" s="292"/>
      <c r="E332" s="292"/>
      <c r="F332" s="292"/>
      <c r="G332" s="292"/>
      <c r="H332" s="112" t="str">
        <f t="shared" si="165"/>
        <v/>
      </c>
      <c r="I332" s="294"/>
      <c r="J332" s="124">
        <f t="shared" si="174"/>
        <v>0</v>
      </c>
      <c r="K332" s="116" t="e">
        <f>AVERAGE(H$281:H332)</f>
        <v>#DIV/0!</v>
      </c>
      <c r="L332" s="119" t="s">
        <v>103</v>
      </c>
      <c r="M332" s="125" t="s">
        <v>103</v>
      </c>
      <c r="N332" s="126" t="e">
        <f>IF(H332="",NA(),SUM(I$281:I332))</f>
        <v>#N/A</v>
      </c>
      <c r="O332" s="118" t="e">
        <f>IF(H332="",NA(),AVERAGE(I$281:I332))</f>
        <v>#N/A</v>
      </c>
      <c r="P332" s="128" t="s">
        <v>103</v>
      </c>
      <c r="Q332" s="125" t="s">
        <v>103</v>
      </c>
      <c r="R332" s="122" t="s">
        <v>103</v>
      </c>
      <c r="S332" s="118" t="s">
        <v>103</v>
      </c>
      <c r="T332" s="128" t="s">
        <v>103</v>
      </c>
      <c r="U332" s="3"/>
      <c r="V332" s="150" t="e">
        <f t="shared" si="168"/>
        <v>#N/A</v>
      </c>
      <c r="W332" s="150" t="e">
        <f t="shared" si="169"/>
        <v>#N/A</v>
      </c>
      <c r="X332" s="150" t="e">
        <f t="shared" si="170"/>
        <v>#N/A</v>
      </c>
      <c r="Y332" s="150" t="e">
        <f t="shared" si="171"/>
        <v>#N/A</v>
      </c>
      <c r="Z332" s="150" t="e">
        <f t="shared" si="172"/>
        <v>#N/A</v>
      </c>
      <c r="AA332" s="181" t="s">
        <v>103</v>
      </c>
      <c r="AB332" s="181" t="s">
        <v>103</v>
      </c>
      <c r="AC332" s="181" t="s">
        <v>103</v>
      </c>
      <c r="AD332" s="181" t="s">
        <v>103</v>
      </c>
      <c r="AE332" s="285" t="e">
        <f t="shared" si="173"/>
        <v>#N/A</v>
      </c>
    </row>
    <row r="333" spans="1:31" ht="15" customHeight="1" x14ac:dyDescent="0.25">
      <c r="A333" s="3"/>
      <c r="B333" s="147" t="e">
        <f>IF((B332-B338)&lt;1,B332+7,NA())</f>
        <v>#NUM!</v>
      </c>
      <c r="C333" s="113" t="e">
        <f>IF(B333="", NA(), 53)</f>
        <v>#NUM!</v>
      </c>
      <c r="D333" s="292"/>
      <c r="E333" s="292"/>
      <c r="F333" s="292"/>
      <c r="G333" s="292"/>
      <c r="H333" s="112" t="str">
        <f t="shared" si="165"/>
        <v/>
      </c>
      <c r="I333" s="294"/>
      <c r="J333" s="124" t="e">
        <f>IF(H333="", NA(), +H333+J332)</f>
        <v>#N/A</v>
      </c>
      <c r="K333" s="116" t="e">
        <f>IF(H333="",NA(),AVERAGE(H$14:H333))</f>
        <v>#N/A</v>
      </c>
      <c r="L333" s="119" t="e">
        <f>IF(J401=0,NA(), K333-K401)</f>
        <v>#N/A</v>
      </c>
      <c r="M333" s="125" t="e">
        <f>+L333/K401</f>
        <v>#N/A</v>
      </c>
      <c r="N333" s="126" t="e">
        <f>IF(H333="",NA(),SUM(I$281:I333))</f>
        <v>#N/A</v>
      </c>
      <c r="O333" s="118" t="e">
        <f>IF(H333="",NA(),AVERAGE(I$281:I333))</f>
        <v>#N/A</v>
      </c>
      <c r="P333" s="128" t="e">
        <f>IF(N401=0,NA(), O333-O401)</f>
        <v>#N/A</v>
      </c>
      <c r="Q333" s="125" t="e">
        <f>+P333/O401</f>
        <v>#N/A</v>
      </c>
      <c r="R333" s="123"/>
      <c r="S333" s="120"/>
      <c r="T333" s="121"/>
      <c r="U333" s="3"/>
      <c r="V333" s="150" t="e">
        <f t="shared" si="168"/>
        <v>#N/A</v>
      </c>
      <c r="W333" s="150" t="e">
        <f t="shared" si="169"/>
        <v>#N/A</v>
      </c>
      <c r="X333" s="150" t="e">
        <f t="shared" si="170"/>
        <v>#N/A</v>
      </c>
      <c r="Y333" s="150" t="e">
        <f t="shared" si="171"/>
        <v>#N/A</v>
      </c>
      <c r="Z333" s="150" t="e">
        <f t="shared" si="172"/>
        <v>#N/A</v>
      </c>
      <c r="AA333" s="152"/>
      <c r="AB333" s="152"/>
      <c r="AC333" s="152"/>
      <c r="AD333" s="152"/>
      <c r="AE333" s="285" t="e">
        <f t="shared" si="173"/>
        <v>#N/A</v>
      </c>
    </row>
    <row r="334" spans="1:31" x14ac:dyDescent="0.25">
      <c r="A334" s="3"/>
      <c r="B334" s="602" t="s">
        <v>19</v>
      </c>
      <c r="C334" s="602"/>
      <c r="D334" s="114">
        <f>SUM(D281:D333)</f>
        <v>0</v>
      </c>
      <c r="E334" s="114">
        <f t="shared" ref="E334:G334" si="175">SUM(E281:E333)</f>
        <v>0</v>
      </c>
      <c r="F334" s="114">
        <f t="shared" si="175"/>
        <v>0</v>
      </c>
      <c r="G334" s="114">
        <f t="shared" si="175"/>
        <v>0</v>
      </c>
      <c r="H334" s="114">
        <f>SUM(D281:G333)</f>
        <v>0</v>
      </c>
      <c r="I334" s="17">
        <f>SUM(I281:I333)</f>
        <v>0</v>
      </c>
      <c r="J334" s="114">
        <f>LOOKUP(9.99E+307,J281:J333)</f>
        <v>0</v>
      </c>
      <c r="K334" s="114" t="e">
        <f t="shared" ref="K334" si="176">LOOKUP(9.99E+307,K281:K333)</f>
        <v>#N/A</v>
      </c>
      <c r="L334" s="114" t="e">
        <f t="shared" ref="L334" si="177">LOOKUP(9.99E+307,L281:L333)</f>
        <v>#N/A</v>
      </c>
      <c r="M334" s="47" t="e">
        <f t="shared" ref="M334" si="178">LOOKUP(9.99E+307,M281:M333)</f>
        <v>#N/A</v>
      </c>
      <c r="N334" s="17" t="e">
        <f>LOOKUP(9.99E+307,N281:N333)</f>
        <v>#N/A</v>
      </c>
      <c r="O334" s="17" t="e">
        <f t="shared" ref="O334" si="179">LOOKUP(9.99E+307,O281:O333)</f>
        <v>#N/A</v>
      </c>
      <c r="P334" s="129" t="e">
        <f t="shared" ref="P334" si="180">LOOKUP(9.99E+307,P281:P333)</f>
        <v>#N/A</v>
      </c>
      <c r="Q334" s="47" t="e">
        <f t="shared" ref="Q334" si="181">LOOKUP(9.99E+307,Q281:Q333)</f>
        <v>#N/A</v>
      </c>
      <c r="R334" s="114" t="e">
        <f t="shared" ref="R334" si="182">LOOKUP(9.99E+307,R281:R333)</f>
        <v>#N/A</v>
      </c>
      <c r="S334" s="17" t="e">
        <f t="shared" ref="S334" si="183">LOOKUP(9.99E+307,S281:S333)</f>
        <v>#N/A</v>
      </c>
      <c r="T334" s="129" t="e">
        <f t="shared" ref="T334" si="184">LOOKUP(9.99E+307,T281:T333)</f>
        <v>#N/A</v>
      </c>
      <c r="U334" s="3"/>
      <c r="V334" s="17"/>
      <c r="W334" s="17"/>
      <c r="X334" s="17"/>
      <c r="Y334" s="17"/>
      <c r="Z334" s="17"/>
      <c r="AA334" s="114" t="e">
        <f t="shared" ref="AA334:AC334" si="185">LOOKUP(9.99E+307,AA281:AA333)</f>
        <v>#N/A</v>
      </c>
      <c r="AB334" s="114" t="e">
        <f t="shared" si="185"/>
        <v>#N/A</v>
      </c>
      <c r="AC334" s="114" t="e">
        <f t="shared" si="185"/>
        <v>#N/A</v>
      </c>
      <c r="AD334" s="114" t="e">
        <f t="shared" ref="AD334" si="186">LOOKUP(9.99E+307,AD281:AD333)</f>
        <v>#N/A</v>
      </c>
      <c r="AE334" s="17"/>
    </row>
    <row r="335" spans="1:31" x14ac:dyDescent="0.25">
      <c r="A335" s="3"/>
      <c r="B335" s="603" t="s">
        <v>86</v>
      </c>
      <c r="C335" s="603"/>
      <c r="D335" s="114">
        <f>IF(D334=0,0,AVERAGE(D281:D333))</f>
        <v>0</v>
      </c>
      <c r="E335" s="114">
        <f t="shared" ref="E335:F335" si="187">IF(E334=0,0,AVERAGE(E281:E333))</f>
        <v>0</v>
      </c>
      <c r="F335" s="114">
        <f t="shared" si="187"/>
        <v>0</v>
      </c>
      <c r="G335" s="114">
        <f>IF(G334=0,0,AVERAGE(G281:G333))</f>
        <v>0</v>
      </c>
      <c r="H335" s="114">
        <f>IF(H334=0,0,AVERAGE(H281:H333))</f>
        <v>0</v>
      </c>
      <c r="I335" s="17">
        <f>IF(I334=0,0,AVERAGE(I281:I333))</f>
        <v>0</v>
      </c>
      <c r="J335" s="3"/>
      <c r="K335" s="3"/>
      <c r="L335" s="3"/>
      <c r="M335" s="3"/>
      <c r="N335" s="3"/>
      <c r="O335" s="3"/>
      <c r="P335" s="3"/>
      <c r="Q335" s="3"/>
      <c r="R335" s="3"/>
      <c r="S335" s="3"/>
      <c r="T335" s="3"/>
      <c r="U335" s="3"/>
      <c r="V335" s="17"/>
      <c r="W335" s="17"/>
      <c r="X335" s="17"/>
      <c r="Y335" s="17"/>
      <c r="Z335" s="17"/>
      <c r="AA335" s="17"/>
      <c r="AB335" s="17"/>
      <c r="AC335" s="17"/>
      <c r="AD335" s="17"/>
      <c r="AE335" s="17"/>
    </row>
    <row r="336" spans="1:31" x14ac:dyDescent="0.25">
      <c r="A336" s="3"/>
      <c r="B336" s="45"/>
      <c r="C336" s="45"/>
      <c r="D336" s="45"/>
      <c r="E336" s="45"/>
      <c r="F336" s="45"/>
      <c r="G336" s="45"/>
      <c r="H336" s="45"/>
      <c r="I336" s="17"/>
      <c r="J336" s="3"/>
      <c r="K336" s="3"/>
      <c r="L336" s="3"/>
      <c r="M336" s="3"/>
      <c r="N336" s="3"/>
      <c r="O336" s="3"/>
      <c r="P336" s="3"/>
      <c r="Q336" s="3"/>
      <c r="R336" s="3"/>
      <c r="S336" s="3"/>
      <c r="T336" s="3"/>
      <c r="U336" s="3"/>
      <c r="V336" s="17"/>
      <c r="W336" s="17"/>
      <c r="X336" s="17"/>
      <c r="Y336" s="17"/>
      <c r="Z336" s="17"/>
      <c r="AA336" s="17"/>
      <c r="AB336" s="17"/>
      <c r="AC336" s="17"/>
      <c r="AD336" s="17"/>
      <c r="AE336" s="17"/>
    </row>
    <row r="337" spans="1:31" ht="18" customHeight="1" x14ac:dyDescent="0.25">
      <c r="B337" s="611" t="s">
        <v>106</v>
      </c>
      <c r="C337" s="612"/>
      <c r="D337" s="85" t="s">
        <v>74</v>
      </c>
      <c r="E337" s="85" t="s">
        <v>75</v>
      </c>
      <c r="F337" s="85" t="s">
        <v>76</v>
      </c>
      <c r="G337" s="85" t="s">
        <v>77</v>
      </c>
      <c r="H337" s="85" t="s">
        <v>109</v>
      </c>
      <c r="I337" s="135" t="s">
        <v>108</v>
      </c>
      <c r="J337" s="3"/>
      <c r="K337" s="3"/>
      <c r="L337" s="3"/>
      <c r="M337" s="3"/>
      <c r="N337" s="3"/>
      <c r="O337" s="3"/>
      <c r="P337" s="3"/>
      <c r="Q337" s="3"/>
      <c r="R337" s="3"/>
      <c r="S337" s="3"/>
      <c r="T337" s="3"/>
      <c r="U337" s="3"/>
      <c r="V337" s="149"/>
      <c r="W337" s="149"/>
      <c r="X337" s="149"/>
      <c r="Y337" s="149"/>
      <c r="Z337" s="149"/>
      <c r="AA337" s="149"/>
      <c r="AB337" s="149"/>
      <c r="AC337" s="149"/>
      <c r="AD337" s="149"/>
      <c r="AE337" s="149"/>
    </row>
    <row r="338" spans="1:31" ht="24.75" customHeight="1" x14ac:dyDescent="0.25">
      <c r="A338" s="3"/>
      <c r="B338" s="148" t="e">
        <f>DATE(B279,12,24)</f>
        <v>#NUM!</v>
      </c>
      <c r="C338" s="115" t="s">
        <v>82</v>
      </c>
      <c r="D338" s="295"/>
      <c r="E338" s="295"/>
      <c r="F338" s="295"/>
      <c r="G338" s="295"/>
      <c r="H338" s="112">
        <f t="shared" ref="H338:H340" si="188">SUM(D338:G338)</f>
        <v>0</v>
      </c>
      <c r="I338" s="296"/>
      <c r="J338" s="3"/>
      <c r="K338" s="3"/>
      <c r="L338" s="3"/>
      <c r="M338" s="3"/>
      <c r="N338" s="3"/>
      <c r="O338" s="3"/>
      <c r="P338" s="3"/>
      <c r="Q338" s="3"/>
      <c r="R338" s="3"/>
      <c r="S338" s="3"/>
      <c r="T338" s="3"/>
      <c r="U338" s="3"/>
      <c r="V338" s="105"/>
      <c r="W338" s="105"/>
      <c r="X338" s="105"/>
      <c r="Y338" s="105"/>
      <c r="Z338" s="105"/>
      <c r="AA338" s="105"/>
      <c r="AB338" s="105"/>
      <c r="AC338" s="105"/>
      <c r="AD338" s="105"/>
      <c r="AE338" s="105"/>
    </row>
    <row r="339" spans="1:31" x14ac:dyDescent="0.25">
      <c r="A339" s="3"/>
      <c r="B339" s="297"/>
      <c r="C339" s="298" t="s">
        <v>27</v>
      </c>
      <c r="D339" s="295"/>
      <c r="E339" s="295"/>
      <c r="F339" s="295"/>
      <c r="G339" s="295"/>
      <c r="H339" s="112">
        <f t="shared" si="188"/>
        <v>0</v>
      </c>
      <c r="I339" s="296"/>
      <c r="J339" s="609" t="s">
        <v>107</v>
      </c>
      <c r="K339" s="610"/>
      <c r="L339" s="610"/>
      <c r="M339" s="610"/>
      <c r="N339" s="610"/>
      <c r="O339" s="610"/>
      <c r="P339" s="3"/>
      <c r="Q339" s="3"/>
      <c r="R339" s="3"/>
      <c r="S339" s="3"/>
      <c r="T339" s="43"/>
      <c r="U339" s="43"/>
      <c r="V339" s="105"/>
      <c r="W339" s="105"/>
      <c r="X339" s="105"/>
      <c r="Y339" s="105"/>
      <c r="Z339" s="105"/>
      <c r="AA339" s="105"/>
      <c r="AB339" s="105"/>
      <c r="AC339" s="105"/>
      <c r="AD339" s="105"/>
      <c r="AE339" s="105"/>
    </row>
    <row r="340" spans="1:31" x14ac:dyDescent="0.25">
      <c r="A340" s="3"/>
      <c r="B340" s="297"/>
      <c r="C340" s="298" t="s">
        <v>27</v>
      </c>
      <c r="D340" s="295"/>
      <c r="E340" s="295"/>
      <c r="F340" s="295"/>
      <c r="G340" s="295"/>
      <c r="H340" s="112">
        <f t="shared" si="188"/>
        <v>0</v>
      </c>
      <c r="I340" s="296"/>
      <c r="J340" s="609"/>
      <c r="K340" s="610"/>
      <c r="L340" s="610"/>
      <c r="M340" s="610"/>
      <c r="N340" s="610"/>
      <c r="O340" s="610"/>
      <c r="P340" s="3"/>
      <c r="Q340" s="3"/>
      <c r="R340" s="3"/>
      <c r="S340" s="3"/>
      <c r="T340" s="43"/>
      <c r="U340" s="43"/>
      <c r="V340" s="105"/>
      <c r="W340" s="105"/>
      <c r="X340" s="105"/>
      <c r="Y340" s="105"/>
      <c r="Z340" s="105"/>
      <c r="AA340" s="105"/>
      <c r="AB340" s="105"/>
      <c r="AC340" s="105"/>
      <c r="AD340" s="105"/>
      <c r="AE340" s="105"/>
    </row>
    <row r="341" spans="1:31" ht="15.75" customHeight="1" x14ac:dyDescent="0.25">
      <c r="A341" s="3"/>
      <c r="B341" s="45"/>
      <c r="C341" s="45"/>
      <c r="D341" s="45"/>
      <c r="E341" s="45"/>
      <c r="F341" s="45"/>
      <c r="G341" s="45"/>
      <c r="H341" s="45"/>
      <c r="I341" s="17"/>
      <c r="J341" s="3"/>
      <c r="K341" s="3"/>
      <c r="L341" s="3"/>
      <c r="M341" s="3"/>
      <c r="N341" s="3"/>
      <c r="O341" s="3"/>
      <c r="P341" s="3"/>
      <c r="Q341" s="3"/>
      <c r="R341" s="3"/>
      <c r="S341" s="3"/>
      <c r="T341" s="3"/>
      <c r="U341" s="3"/>
      <c r="V341" s="17"/>
      <c r="W341" s="17"/>
      <c r="X341" s="17"/>
      <c r="Y341" s="17"/>
      <c r="Z341" s="17"/>
      <c r="AA341" s="17"/>
      <c r="AB341" s="17"/>
      <c r="AC341" s="17"/>
      <c r="AD341" s="17"/>
      <c r="AE341" s="17"/>
    </row>
  </sheetData>
  <sheetProtection password="83AF" sheet="1" objects="1" scenarios="1" selectLockedCells="1"/>
  <mergeCells count="133">
    <mergeCell ref="AF12:AF13"/>
    <mergeCell ref="AG12:AG13"/>
    <mergeCell ref="V10:AE11"/>
    <mergeCell ref="V12:V13"/>
    <mergeCell ref="AE12:AE13"/>
    <mergeCell ref="V79:AE80"/>
    <mergeCell ref="V81:V82"/>
    <mergeCell ref="AE81:AE82"/>
    <mergeCell ref="V145:AE146"/>
    <mergeCell ref="V147:V148"/>
    <mergeCell ref="AE147:AE148"/>
    <mergeCell ref="I279:I280"/>
    <mergeCell ref="J279:J280"/>
    <mergeCell ref="K279:K280"/>
    <mergeCell ref="L279:L280"/>
    <mergeCell ref="M279:M280"/>
    <mergeCell ref="N279:N280"/>
    <mergeCell ref="C213:C214"/>
    <mergeCell ref="H213:H214"/>
    <mergeCell ref="I213:I214"/>
    <mergeCell ref="B268:C268"/>
    <mergeCell ref="B269:C269"/>
    <mergeCell ref="V279:V280"/>
    <mergeCell ref="AE279:AE280"/>
    <mergeCell ref="O213:O214"/>
    <mergeCell ref="P213:P214"/>
    <mergeCell ref="Q213:Q214"/>
    <mergeCell ref="V211:AE212"/>
    <mergeCell ref="V213:V214"/>
    <mergeCell ref="AE213:AE214"/>
    <mergeCell ref="V277:AE278"/>
    <mergeCell ref="S147:S148"/>
    <mergeCell ref="T147:T148"/>
    <mergeCell ref="R147:R148"/>
    <mergeCell ref="J213:J214"/>
    <mergeCell ref="K213:K214"/>
    <mergeCell ref="J145:M146"/>
    <mergeCell ref="N145:Q146"/>
    <mergeCell ref="O279:O280"/>
    <mergeCell ref="P279:P280"/>
    <mergeCell ref="Q279:Q280"/>
    <mergeCell ref="L213:L214"/>
    <mergeCell ref="M213:M214"/>
    <mergeCell ref="N213:N214"/>
    <mergeCell ref="R211:T212"/>
    <mergeCell ref="J277:M278"/>
    <mergeCell ref="N277:Q278"/>
    <mergeCell ref="R277:T278"/>
    <mergeCell ref="R279:R280"/>
    <mergeCell ref="S279:S280"/>
    <mergeCell ref="T279:T280"/>
    <mergeCell ref="S213:S214"/>
    <mergeCell ref="T213:T214"/>
    <mergeCell ref="R213:R214"/>
    <mergeCell ref="R79:T80"/>
    <mergeCell ref="S12:S13"/>
    <mergeCell ref="T12:T13"/>
    <mergeCell ref="B279:B280"/>
    <mergeCell ref="C279:C280"/>
    <mergeCell ref="H279:H280"/>
    <mergeCell ref="B203:C203"/>
    <mergeCell ref="B205:C205"/>
    <mergeCell ref="N147:N148"/>
    <mergeCell ref="O147:O148"/>
    <mergeCell ref="P147:P148"/>
    <mergeCell ref="Q147:Q148"/>
    <mergeCell ref="B147:B148"/>
    <mergeCell ref="C147:C148"/>
    <mergeCell ref="H147:H148"/>
    <mergeCell ref="I147:I148"/>
    <mergeCell ref="B202:C202"/>
    <mergeCell ref="J147:J148"/>
    <mergeCell ref="K147:K148"/>
    <mergeCell ref="L147:L148"/>
    <mergeCell ref="M147:M148"/>
    <mergeCell ref="B277:I278"/>
    <mergeCell ref="R145:T146"/>
    <mergeCell ref="J211:M212"/>
    <mergeCell ref="R10:T11"/>
    <mergeCell ref="C12:C13"/>
    <mergeCell ref="H12:H13"/>
    <mergeCell ref="B70:C70"/>
    <mergeCell ref="B68:C68"/>
    <mergeCell ref="B67:C67"/>
    <mergeCell ref="R81:R82"/>
    <mergeCell ref="S81:S82"/>
    <mergeCell ref="T81:T82"/>
    <mergeCell ref="P81:P82"/>
    <mergeCell ref="Q81:Q82"/>
    <mergeCell ref="O12:O13"/>
    <mergeCell ref="J72:O73"/>
    <mergeCell ref="J81:J82"/>
    <mergeCell ref="K81:K82"/>
    <mergeCell ref="N81:N82"/>
    <mergeCell ref="O81:O82"/>
    <mergeCell ref="L12:L13"/>
    <mergeCell ref="M12:M13"/>
    <mergeCell ref="L81:L82"/>
    <mergeCell ref="M81:M82"/>
    <mergeCell ref="J79:M80"/>
    <mergeCell ref="N79:Q80"/>
    <mergeCell ref="R12:R13"/>
    <mergeCell ref="A5:N5"/>
    <mergeCell ref="B81:B82"/>
    <mergeCell ref="I81:I82"/>
    <mergeCell ref="B12:B13"/>
    <mergeCell ref="I12:I13"/>
    <mergeCell ref="J12:J13"/>
    <mergeCell ref="K12:K13"/>
    <mergeCell ref="B271:C271"/>
    <mergeCell ref="B213:B214"/>
    <mergeCell ref="B139:C139"/>
    <mergeCell ref="B136:C136"/>
    <mergeCell ref="B137:C137"/>
    <mergeCell ref="C81:C82"/>
    <mergeCell ref="H81:H82"/>
    <mergeCell ref="B145:I146"/>
    <mergeCell ref="B211:I212"/>
    <mergeCell ref="B10:I11"/>
    <mergeCell ref="N12:N13"/>
    <mergeCell ref="N211:Q212"/>
    <mergeCell ref="B334:C334"/>
    <mergeCell ref="B335:C335"/>
    <mergeCell ref="B79:I80"/>
    <mergeCell ref="J10:M11"/>
    <mergeCell ref="N10:Q11"/>
    <mergeCell ref="J141:O142"/>
    <mergeCell ref="J207:O208"/>
    <mergeCell ref="J273:O274"/>
    <mergeCell ref="J339:O340"/>
    <mergeCell ref="B337:C337"/>
    <mergeCell ref="P12:P13"/>
    <mergeCell ref="Q12:Q13"/>
  </mergeCells>
  <conditionalFormatting sqref="L14:L66">
    <cfRule type="cellIs" dxfId="33" priority="97" operator="lessThan">
      <formula>0</formula>
    </cfRule>
  </conditionalFormatting>
  <conditionalFormatting sqref="M14:M66">
    <cfRule type="cellIs" dxfId="32" priority="96" operator="lessThan">
      <formula>0</formula>
    </cfRule>
  </conditionalFormatting>
  <conditionalFormatting sqref="Q14:Q66">
    <cfRule type="cellIs" dxfId="31" priority="94" operator="lessThan">
      <formula>0</formula>
    </cfRule>
  </conditionalFormatting>
  <conditionalFormatting sqref="P14:P66">
    <cfRule type="cellIs" dxfId="30" priority="61" operator="lessThan">
      <formula>0</formula>
    </cfRule>
  </conditionalFormatting>
  <conditionalFormatting sqref="P281">
    <cfRule type="cellIs" dxfId="29" priority="36" operator="lessThan">
      <formula>0</formula>
    </cfRule>
  </conditionalFormatting>
  <conditionalFormatting sqref="Q281">
    <cfRule type="cellIs" dxfId="28" priority="35" operator="lessThan">
      <formula>0</formula>
    </cfRule>
  </conditionalFormatting>
  <conditionalFormatting sqref="M281">
    <cfRule type="cellIs" dxfId="27" priority="34" operator="lessThan">
      <formula>0</formula>
    </cfRule>
  </conditionalFormatting>
  <conditionalFormatting sqref="L281">
    <cfRule type="cellIs" dxfId="26" priority="33" operator="lessThan">
      <formula>0</formula>
    </cfRule>
  </conditionalFormatting>
  <conditionalFormatting sqref="L282:L333">
    <cfRule type="cellIs" dxfId="25" priority="32" operator="lessThan">
      <formula>0</formula>
    </cfRule>
  </conditionalFormatting>
  <conditionalFormatting sqref="M282:M333">
    <cfRule type="cellIs" dxfId="24" priority="31" operator="lessThan">
      <formula>0</formula>
    </cfRule>
  </conditionalFormatting>
  <conditionalFormatting sqref="Q282:Q333">
    <cfRule type="cellIs" dxfId="23" priority="30" operator="lessThan">
      <formula>0</formula>
    </cfRule>
  </conditionalFormatting>
  <conditionalFormatting sqref="P282:P333">
    <cfRule type="cellIs" dxfId="22" priority="29" operator="lessThan">
      <formula>0</formula>
    </cfRule>
  </conditionalFormatting>
  <conditionalFormatting sqref="P67">
    <cfRule type="cellIs" dxfId="21" priority="28" operator="lessThan">
      <formula>0</formula>
    </cfRule>
  </conditionalFormatting>
  <conditionalFormatting sqref="T67">
    <cfRule type="cellIs" dxfId="20" priority="27" operator="lessThan">
      <formula>0</formula>
    </cfRule>
  </conditionalFormatting>
  <conditionalFormatting sqref="P136">
    <cfRule type="cellIs" dxfId="19" priority="26" operator="lessThan">
      <formula>0</formula>
    </cfRule>
  </conditionalFormatting>
  <conditionalFormatting sqref="T136">
    <cfRule type="cellIs" dxfId="18" priority="25" operator="lessThan">
      <formula>0</formula>
    </cfRule>
  </conditionalFormatting>
  <conditionalFormatting sqref="P202">
    <cfRule type="cellIs" dxfId="17" priority="24" operator="lessThan">
      <formula>0</formula>
    </cfRule>
  </conditionalFormatting>
  <conditionalFormatting sqref="T202">
    <cfRule type="cellIs" dxfId="16" priority="23" operator="lessThan">
      <formula>0</formula>
    </cfRule>
  </conditionalFormatting>
  <conditionalFormatting sqref="P268">
    <cfRule type="cellIs" dxfId="15" priority="22" operator="lessThan">
      <formula>0</formula>
    </cfRule>
  </conditionalFormatting>
  <conditionalFormatting sqref="T268">
    <cfRule type="cellIs" dxfId="14" priority="21" operator="lessThan">
      <formula>0</formula>
    </cfRule>
  </conditionalFormatting>
  <conditionalFormatting sqref="P334">
    <cfRule type="cellIs" dxfId="13" priority="20" operator="lessThan">
      <formula>0</formula>
    </cfRule>
  </conditionalFormatting>
  <conditionalFormatting sqref="T334">
    <cfRule type="cellIs" dxfId="12" priority="19" operator="lessThan">
      <formula>0</formula>
    </cfRule>
  </conditionalFormatting>
  <conditionalFormatting sqref="L83:L135">
    <cfRule type="cellIs" dxfId="11" priority="14" operator="lessThan">
      <formula>0</formula>
    </cfRule>
  </conditionalFormatting>
  <conditionalFormatting sqref="M83:M135">
    <cfRule type="cellIs" dxfId="10" priority="13" operator="lessThan">
      <formula>0</formula>
    </cfRule>
  </conditionalFormatting>
  <conditionalFormatting sqref="Q83:Q135">
    <cfRule type="cellIs" dxfId="9" priority="12" operator="lessThan">
      <formula>0</formula>
    </cfRule>
  </conditionalFormatting>
  <conditionalFormatting sqref="P83:P135">
    <cfRule type="cellIs" dxfId="8" priority="11" operator="lessThan">
      <formula>0</formula>
    </cfRule>
  </conditionalFormatting>
  <conditionalFormatting sqref="L149:L201">
    <cfRule type="cellIs" dxfId="7" priority="10" operator="lessThan">
      <formula>0</formula>
    </cfRule>
  </conditionalFormatting>
  <conditionalFormatting sqref="M149:M201">
    <cfRule type="cellIs" dxfId="6" priority="9" operator="lessThan">
      <formula>0</formula>
    </cfRule>
  </conditionalFormatting>
  <conditionalFormatting sqref="Q149:Q201">
    <cfRule type="cellIs" dxfId="5" priority="8" operator="lessThan">
      <formula>0</formula>
    </cfRule>
  </conditionalFormatting>
  <conditionalFormatting sqref="P149:P201">
    <cfRule type="cellIs" dxfId="4" priority="7" operator="lessThan">
      <formula>0</formula>
    </cfRule>
  </conditionalFormatting>
  <conditionalFormatting sqref="L215:L267">
    <cfRule type="cellIs" dxfId="3" priority="6" operator="lessThan">
      <formula>0</formula>
    </cfRule>
  </conditionalFormatting>
  <conditionalFormatting sqref="M215:M267">
    <cfRule type="cellIs" dxfId="2" priority="5" operator="lessThan">
      <formula>0</formula>
    </cfRule>
  </conditionalFormatting>
  <conditionalFormatting sqref="Q215:Q267">
    <cfRule type="cellIs" dxfId="1" priority="4" operator="lessThan">
      <formula>0</formula>
    </cfRule>
  </conditionalFormatting>
  <conditionalFormatting sqref="P215:P267">
    <cfRule type="cellIs" dxfId="0" priority="3" operator="lessThan">
      <formula>0</formula>
    </cfRule>
  </conditionalFormatting>
  <pageMargins left="0.5" right="0.5" top="0.5" bottom="0.5" header="0.3" footer="0.3"/>
  <pageSetup scale="53" fitToHeight="0" orientation="landscape" r:id="rId1"/>
  <headerFooter>
    <oddFooter>&amp;L&amp;F; &amp;A&amp;RPrinted on &amp;D</oddFooter>
  </headerFooter>
  <rowBreaks count="4" manualBreakCount="4">
    <brk id="74" max="16383" man="1"/>
    <brk id="143" max="16383" man="1"/>
    <brk id="209" max="16383" man="1"/>
    <brk id="275" max="16383" man="1"/>
  </rowBreaks>
  <ignoredErrors>
    <ignoredError sqref="H83:H135 H281:H333 H149:H201 J15:Q59 J335:Q335 J333:K333 J334:K334 J268:Q272 J255:P266 R14:T20 J238:Q254 J237:P237 R38:T64 R37:S37 R22:T36 R21:S21 J267:L267 R256:T265 R238:T254 J71:Q140 J69 M69:Q69 J70:K70 M70:Q70 J62:Q68 J60:M60 O60:Q60 J61:M61 O61:Q61 J209:Q236 K206:Q206 R201:T236 T200 R66:T199 T65 R267:T332 R266 T266 J143:Q205 P141:Q142 P207:Q208 J275:Q332 P273:Q274" formulaRange="1"/>
    <ignoredError sqref="H67 H136 H267 H202 H334" formula="1"/>
    <ignoredError sqref="H215:H266" formula="1" formulaRange="1"/>
    <ignoredError sqref="V268:AE276 AA14:AC46 AA47:AD66 AA83:AC135 AA149:AC201 AB215:AC267 V279:AE333" formulaRange="1" unlockedFormula="1"/>
    <ignoredError sqref="V11:AE13 V67:AE78 V14:Z46 AD14:AE46 V47:Z66 AE47:AE66 V136:AE144 V83:Z135 AD83:AE135 V202:AE210 V149:Z201 AD149:AE201 V215:AA267 AD215:AE267 W10:AE10 V81:AE82 V147:AE148 V213:AE214" unlockedFormula="1"/>
    <ignoredError sqref="AA334:AD334 L334:T334 M333 P333:Q333 Q267 Q255 Q237" evalError="1"/>
    <ignoredError sqref="R333:T333 N333:O333 L333 M267:P267 R255:T255 R237:T237" evalError="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4"/>
    <pageSetUpPr fitToPage="1"/>
  </sheetPr>
  <dimension ref="A1:AD102"/>
  <sheetViews>
    <sheetView zoomScale="86" zoomScaleNormal="86" workbookViewId="0">
      <selection activeCell="C13" sqref="C13"/>
    </sheetView>
  </sheetViews>
  <sheetFormatPr defaultColWidth="11.5703125" defaultRowHeight="15" x14ac:dyDescent="0.25"/>
  <cols>
    <col min="1" max="1" width="6.28515625" style="5" customWidth="1"/>
    <col min="2" max="2" width="11.5703125" style="5"/>
    <col min="3" max="5" width="16.28515625" style="5" customWidth="1"/>
    <col min="6" max="6" width="8.140625" style="5" customWidth="1"/>
    <col min="7" max="7" width="11.5703125" style="5"/>
    <col min="8" max="15" width="16.140625" style="5" customWidth="1"/>
    <col min="16" max="16" width="2.5703125" style="5" customWidth="1"/>
    <col min="17" max="16384" width="11.5703125" style="5"/>
  </cols>
  <sheetData>
    <row r="1" spans="1:30" ht="28.5" x14ac:dyDescent="0.45">
      <c r="A1" s="1" t="s">
        <v>41</v>
      </c>
      <c r="B1" s="2"/>
      <c r="C1" s="3"/>
      <c r="D1" s="3"/>
      <c r="E1" s="3"/>
      <c r="F1" s="3"/>
      <c r="G1" s="4"/>
      <c r="H1" s="3"/>
      <c r="I1" s="3"/>
      <c r="J1" s="3"/>
      <c r="K1" s="3"/>
      <c r="L1" s="3"/>
      <c r="M1" s="3"/>
      <c r="N1" s="3"/>
      <c r="O1" s="3"/>
      <c r="P1" s="3"/>
      <c r="S1" s="29"/>
    </row>
    <row r="2" spans="1:30" s="109" customFormat="1" x14ac:dyDescent="0.25">
      <c r="A2" s="6" t="s">
        <v>137</v>
      </c>
      <c r="B2" s="7"/>
      <c r="C2" s="6"/>
      <c r="D2" s="6"/>
      <c r="E2" s="6"/>
      <c r="F2" s="6"/>
      <c r="G2" s="8"/>
      <c r="H2" s="6"/>
      <c r="I2" s="6"/>
      <c r="J2" s="6"/>
      <c r="K2" s="6"/>
      <c r="L2" s="9"/>
      <c r="M2" s="9"/>
      <c r="N2" s="9"/>
      <c r="O2" s="9"/>
      <c r="P2" s="9"/>
      <c r="Q2" s="107"/>
      <c r="R2" s="108"/>
      <c r="S2" s="107"/>
      <c r="T2" s="107"/>
      <c r="U2" s="107"/>
      <c r="V2" s="108"/>
      <c r="W2" s="107"/>
      <c r="Z2" s="110"/>
      <c r="AD2" s="110"/>
    </row>
    <row r="3" spans="1:30" s="109" customFormat="1" ht="9.75" customHeight="1" x14ac:dyDescent="0.25">
      <c r="A3" s="6" t="s">
        <v>202</v>
      </c>
      <c r="B3" s="7"/>
      <c r="C3" s="6"/>
      <c r="D3" s="6"/>
      <c r="E3" s="6"/>
      <c r="F3" s="6"/>
      <c r="G3" s="8"/>
      <c r="H3" s="6"/>
      <c r="I3" s="6"/>
      <c r="J3" s="6"/>
      <c r="K3" s="6"/>
      <c r="L3" s="9"/>
      <c r="M3" s="9"/>
      <c r="N3" s="9"/>
      <c r="O3" s="9"/>
      <c r="P3" s="9"/>
      <c r="Q3" s="107"/>
      <c r="R3" s="108"/>
      <c r="S3" s="107"/>
      <c r="T3" s="107"/>
      <c r="U3" s="107"/>
      <c r="V3" s="108"/>
      <c r="W3" s="107"/>
      <c r="Z3" s="110"/>
      <c r="AD3" s="110"/>
    </row>
    <row r="4" spans="1:30" x14ac:dyDescent="0.25">
      <c r="A4" s="3"/>
      <c r="B4" s="2"/>
      <c r="C4" s="3"/>
      <c r="D4" s="3"/>
      <c r="E4" s="3"/>
      <c r="F4" s="3"/>
      <c r="G4" s="4"/>
      <c r="H4" s="3"/>
      <c r="I4" s="3"/>
      <c r="J4" s="3"/>
      <c r="K4" s="3"/>
      <c r="L4" s="3"/>
      <c r="M4" s="3"/>
      <c r="N4" s="3"/>
      <c r="O4" s="3"/>
      <c r="P4" s="3"/>
      <c r="S4" s="29"/>
    </row>
    <row r="5" spans="1:30" ht="149.25" customHeight="1" x14ac:dyDescent="0.25">
      <c r="A5" s="592" t="s">
        <v>195</v>
      </c>
      <c r="B5" s="593"/>
      <c r="C5" s="593"/>
      <c r="D5" s="593"/>
      <c r="E5" s="593"/>
      <c r="F5" s="593"/>
      <c r="G5" s="593"/>
      <c r="H5" s="593"/>
      <c r="I5" s="593"/>
      <c r="J5" s="593"/>
      <c r="K5" s="593"/>
      <c r="L5" s="593"/>
      <c r="M5" s="594"/>
      <c r="N5" s="83"/>
      <c r="O5" s="83"/>
      <c r="P5" s="3"/>
      <c r="S5" s="29"/>
    </row>
    <row r="6" spans="1:30" ht="10.5" customHeight="1" x14ac:dyDescent="0.25">
      <c r="A6" s="3"/>
      <c r="B6" s="2"/>
      <c r="C6" s="3"/>
      <c r="D6" s="3"/>
      <c r="E6" s="3"/>
      <c r="F6" s="3"/>
      <c r="G6" s="4"/>
      <c r="H6" s="3"/>
      <c r="I6" s="3"/>
      <c r="J6" s="3"/>
      <c r="K6" s="3"/>
      <c r="L6" s="3"/>
      <c r="M6" s="3"/>
      <c r="N6" s="3"/>
      <c r="O6" s="3"/>
      <c r="P6" s="3"/>
      <c r="S6" s="29"/>
    </row>
    <row r="7" spans="1:30" ht="18.75" x14ac:dyDescent="0.3">
      <c r="A7" s="15" t="s">
        <v>196</v>
      </c>
      <c r="B7" s="29"/>
      <c r="C7" s="3"/>
      <c r="D7" s="3"/>
      <c r="E7" s="3"/>
      <c r="F7" s="3"/>
      <c r="G7" s="4"/>
      <c r="H7" s="3"/>
      <c r="I7" s="3"/>
      <c r="J7" s="3"/>
      <c r="K7" s="3"/>
      <c r="L7" s="3"/>
      <c r="M7" s="361"/>
      <c r="N7" s="3"/>
      <c r="O7" s="3"/>
      <c r="P7" s="3"/>
      <c r="S7" s="29"/>
    </row>
    <row r="8" spans="1:30" x14ac:dyDescent="0.25">
      <c r="A8" s="3"/>
      <c r="B8" s="84" t="s">
        <v>237</v>
      </c>
      <c r="C8" s="3"/>
      <c r="D8" s="3"/>
      <c r="E8" s="3"/>
      <c r="F8" s="3"/>
      <c r="G8" s="4"/>
      <c r="H8" s="3"/>
      <c r="I8" s="3"/>
      <c r="J8" s="3"/>
      <c r="K8" s="3"/>
      <c r="L8" s="3"/>
      <c r="M8" s="3"/>
      <c r="N8" s="3"/>
      <c r="O8" s="3"/>
      <c r="P8" s="3"/>
      <c r="S8" s="29"/>
    </row>
    <row r="9" spans="1:30" ht="5.25" customHeight="1" x14ac:dyDescent="0.25">
      <c r="A9" s="3"/>
      <c r="B9" s="2"/>
      <c r="C9" s="3"/>
      <c r="D9" s="3"/>
      <c r="E9" s="3"/>
      <c r="F9" s="3"/>
      <c r="G9" s="4"/>
      <c r="H9" s="3"/>
      <c r="I9" s="3"/>
      <c r="J9" s="3"/>
      <c r="K9" s="3"/>
      <c r="L9" s="3"/>
      <c r="M9" s="3"/>
      <c r="N9" s="3"/>
      <c r="O9" s="3"/>
      <c r="P9" s="3"/>
      <c r="S9" s="29"/>
    </row>
    <row r="10" spans="1:30" ht="31.5" customHeight="1" x14ac:dyDescent="0.25">
      <c r="A10" s="3"/>
      <c r="B10" s="605" t="s">
        <v>236</v>
      </c>
      <c r="C10" s="625"/>
      <c r="D10" s="625"/>
      <c r="E10" s="619"/>
      <c r="F10" s="3"/>
      <c r="G10" s="605" t="s">
        <v>38</v>
      </c>
      <c r="H10" s="624"/>
      <c r="I10" s="624"/>
      <c r="J10" s="624"/>
      <c r="K10" s="624"/>
      <c r="L10" s="624"/>
      <c r="M10" s="624"/>
      <c r="N10" s="624"/>
      <c r="O10" s="612"/>
      <c r="P10" s="3"/>
      <c r="Q10" s="33"/>
      <c r="R10" s="34"/>
      <c r="S10" s="34"/>
      <c r="U10" s="33"/>
      <c r="V10" s="34"/>
      <c r="W10" s="34"/>
    </row>
    <row r="11" spans="1:30" s="13" customFormat="1" ht="31.5" customHeight="1" x14ac:dyDescent="0.25">
      <c r="A11" s="11"/>
      <c r="B11" s="622">
        <f>+'1-Budget Input'!C16</f>
        <v>0</v>
      </c>
      <c r="C11" s="314" t="str">
        <f>IF('1-Budget Input'!C27=0, "Not Used", '1-Budget Input'!C27)</f>
        <v>Not Used</v>
      </c>
      <c r="D11" s="314" t="str">
        <f>IF('1-Budget Input'!C29=0, "Not Used", '1-Budget Input'!C29)</f>
        <v>Not Used</v>
      </c>
      <c r="E11" s="314" t="str">
        <f>IF('1-Budget Input'!C31=0, "Not Used", '1-Budget Input'!C31)</f>
        <v>Not Used</v>
      </c>
      <c r="F11" s="11"/>
      <c r="G11" s="622">
        <f>+B11</f>
        <v>0</v>
      </c>
      <c r="H11" s="191" t="str">
        <f>IF('1-Budget Input'!C52=0, "Not Used", '1-Budget Input'!C52)</f>
        <v>Not Used</v>
      </c>
      <c r="I11" s="191" t="str">
        <f>IF('1-Budget Input'!C54=0, "Not Used", '1-Budget Input'!C54)</f>
        <v>Not Used</v>
      </c>
      <c r="J11" s="191" t="str">
        <f>IF('1-Budget Input'!C56=0, "Not Used", '1-Budget Input'!C56)</f>
        <v>Not Used</v>
      </c>
      <c r="K11" s="191" t="str">
        <f>IF('1-Budget Input'!C58=0, "Not Used", '1-Budget Input'!C58)</f>
        <v>Not Used</v>
      </c>
      <c r="L11" s="191" t="str">
        <f>IF('1-Budget Input'!C60=0, "Not Used",'1-Budget Input'!C60)</f>
        <v>Not Used</v>
      </c>
      <c r="M11" s="191" t="str">
        <f>IF('1-Budget Input'!C62=0, "Not Used", '1-Budget Input'!C62)</f>
        <v>Not Used</v>
      </c>
      <c r="N11" s="191" t="str">
        <f>IF('1-Budget Input'!C64=0, "Not Used",'1-Budget Input'!C64)</f>
        <v>Not Used</v>
      </c>
      <c r="O11" s="191" t="str">
        <f>IF('1-Budget Input'!C66=0, "Not Used", '1-Budget Input'!C66)</f>
        <v>Not Used</v>
      </c>
      <c r="P11" s="11"/>
      <c r="Q11" s="36"/>
      <c r="R11" s="37"/>
      <c r="S11" s="38"/>
      <c r="U11" s="36"/>
      <c r="V11" s="37"/>
      <c r="W11" s="38"/>
    </row>
    <row r="12" spans="1:30" s="340" customFormat="1" ht="26.25" customHeight="1" x14ac:dyDescent="0.25">
      <c r="A12" s="98"/>
      <c r="B12" s="623"/>
      <c r="C12" s="358" t="s">
        <v>247</v>
      </c>
      <c r="D12" s="358" t="s">
        <v>213</v>
      </c>
      <c r="E12" s="358" t="s">
        <v>248</v>
      </c>
      <c r="F12" s="98"/>
      <c r="G12" s="623"/>
      <c r="H12" s="358" t="s">
        <v>255</v>
      </c>
      <c r="I12" s="358" t="s">
        <v>256</v>
      </c>
      <c r="J12" s="358" t="s">
        <v>257</v>
      </c>
      <c r="K12" s="358" t="s">
        <v>258</v>
      </c>
      <c r="L12" s="358" t="s">
        <v>259</v>
      </c>
      <c r="M12" s="358" t="s">
        <v>260</v>
      </c>
      <c r="N12" s="358" t="s">
        <v>261</v>
      </c>
      <c r="O12" s="358" t="s">
        <v>262</v>
      </c>
      <c r="P12" s="98"/>
      <c r="Q12" s="330"/>
      <c r="R12" s="359"/>
      <c r="S12" s="360"/>
      <c r="U12" s="330"/>
      <c r="V12" s="359"/>
      <c r="W12" s="360"/>
    </row>
    <row r="13" spans="1:30" x14ac:dyDescent="0.25">
      <c r="A13" s="3"/>
      <c r="B13" s="39" t="s">
        <v>0</v>
      </c>
      <c r="C13" s="130"/>
      <c r="D13" s="130"/>
      <c r="E13" s="130"/>
      <c r="F13" s="3"/>
      <c r="G13" s="39" t="s">
        <v>0</v>
      </c>
      <c r="H13" s="130"/>
      <c r="I13" s="130"/>
      <c r="J13" s="130"/>
      <c r="K13" s="130"/>
      <c r="L13" s="130"/>
      <c r="M13" s="130"/>
      <c r="N13" s="130"/>
      <c r="O13" s="130"/>
      <c r="P13" s="3"/>
      <c r="Q13" s="33"/>
      <c r="R13" s="33"/>
      <c r="S13" s="42"/>
      <c r="U13" s="33"/>
      <c r="V13" s="33"/>
      <c r="W13" s="42"/>
    </row>
    <row r="14" spans="1:30" x14ac:dyDescent="0.25">
      <c r="A14" s="3"/>
      <c r="B14" s="39" t="s">
        <v>1</v>
      </c>
      <c r="C14" s="131"/>
      <c r="D14" s="131"/>
      <c r="E14" s="131"/>
      <c r="F14" s="3"/>
      <c r="G14" s="39" t="s">
        <v>1</v>
      </c>
      <c r="H14" s="130"/>
      <c r="I14" s="130"/>
      <c r="J14" s="130"/>
      <c r="K14" s="130"/>
      <c r="L14" s="130"/>
      <c r="M14" s="130"/>
      <c r="N14" s="130"/>
      <c r="O14" s="130"/>
      <c r="P14" s="3"/>
      <c r="Q14" s="33"/>
      <c r="R14" s="33"/>
      <c r="S14" s="42"/>
      <c r="U14" s="33"/>
      <c r="V14" s="33"/>
      <c r="W14" s="42"/>
    </row>
    <row r="15" spans="1:30" x14ac:dyDescent="0.25">
      <c r="A15" s="3"/>
      <c r="B15" s="39" t="s">
        <v>2</v>
      </c>
      <c r="C15" s="131"/>
      <c r="D15" s="131"/>
      <c r="E15" s="131"/>
      <c r="F15" s="3"/>
      <c r="G15" s="39" t="s">
        <v>2</v>
      </c>
      <c r="H15" s="130"/>
      <c r="I15" s="130"/>
      <c r="J15" s="130"/>
      <c r="K15" s="130"/>
      <c r="L15" s="130"/>
      <c r="M15" s="130"/>
      <c r="N15" s="130"/>
      <c r="O15" s="130"/>
      <c r="P15" s="3"/>
      <c r="Q15" s="33"/>
      <c r="R15" s="33"/>
      <c r="S15" s="42"/>
      <c r="U15" s="33"/>
      <c r="V15" s="33"/>
      <c r="W15" s="42"/>
    </row>
    <row r="16" spans="1:30" x14ac:dyDescent="0.25">
      <c r="A16" s="3"/>
      <c r="B16" s="39" t="s">
        <v>3</v>
      </c>
      <c r="C16" s="131"/>
      <c r="D16" s="131"/>
      <c r="E16" s="131"/>
      <c r="F16" s="3"/>
      <c r="G16" s="39" t="s">
        <v>3</v>
      </c>
      <c r="H16" s="130"/>
      <c r="I16" s="130"/>
      <c r="J16" s="130"/>
      <c r="K16" s="130"/>
      <c r="L16" s="130"/>
      <c r="M16" s="130"/>
      <c r="N16" s="130"/>
      <c r="O16" s="130"/>
      <c r="P16" s="3"/>
      <c r="Q16" s="33"/>
      <c r="R16" s="33"/>
      <c r="S16" s="42"/>
      <c r="U16" s="33"/>
      <c r="V16" s="33"/>
      <c r="W16" s="42"/>
    </row>
    <row r="17" spans="1:23" x14ac:dyDescent="0.25">
      <c r="A17" s="3"/>
      <c r="B17" s="39" t="s">
        <v>4</v>
      </c>
      <c r="C17" s="131"/>
      <c r="D17" s="131"/>
      <c r="E17" s="131"/>
      <c r="F17" s="3"/>
      <c r="G17" s="39" t="s">
        <v>4</v>
      </c>
      <c r="H17" s="130"/>
      <c r="I17" s="130"/>
      <c r="J17" s="130"/>
      <c r="K17" s="130"/>
      <c r="L17" s="130"/>
      <c r="M17" s="130"/>
      <c r="N17" s="130"/>
      <c r="O17" s="130"/>
      <c r="P17" s="3"/>
      <c r="Q17" s="33"/>
      <c r="R17" s="34"/>
      <c r="S17" s="34"/>
      <c r="U17" s="33"/>
      <c r="V17" s="34"/>
      <c r="W17" s="34"/>
    </row>
    <row r="18" spans="1:23" x14ac:dyDescent="0.25">
      <c r="A18" s="3"/>
      <c r="B18" s="39" t="s">
        <v>5</v>
      </c>
      <c r="C18" s="131"/>
      <c r="D18" s="131"/>
      <c r="E18" s="131"/>
      <c r="F18" s="3"/>
      <c r="G18" s="39" t="s">
        <v>5</v>
      </c>
      <c r="H18" s="130"/>
      <c r="I18" s="130"/>
      <c r="J18" s="130"/>
      <c r="K18" s="130"/>
      <c r="L18" s="130"/>
      <c r="M18" s="130"/>
      <c r="N18" s="130"/>
      <c r="O18" s="130"/>
      <c r="P18" s="3"/>
      <c r="Q18" s="33"/>
      <c r="R18" s="34"/>
      <c r="S18" s="34"/>
      <c r="U18" s="33"/>
      <c r="V18" s="34"/>
      <c r="W18" s="34"/>
    </row>
    <row r="19" spans="1:23" ht="15" customHeight="1" x14ac:dyDescent="0.25">
      <c r="A19" s="3"/>
      <c r="B19" s="39" t="s">
        <v>6</v>
      </c>
      <c r="C19" s="131"/>
      <c r="D19" s="131"/>
      <c r="E19" s="131"/>
      <c r="F19" s="3"/>
      <c r="G19" s="39" t="s">
        <v>6</v>
      </c>
      <c r="H19" s="130"/>
      <c r="I19" s="130"/>
      <c r="J19" s="130"/>
      <c r="K19" s="130"/>
      <c r="L19" s="130"/>
      <c r="M19" s="130"/>
      <c r="N19" s="130"/>
      <c r="O19" s="130"/>
      <c r="P19" s="3"/>
      <c r="Q19" s="33"/>
      <c r="R19" s="34"/>
      <c r="S19" s="34"/>
      <c r="U19" s="33"/>
      <c r="V19" s="34"/>
      <c r="W19" s="34"/>
    </row>
    <row r="20" spans="1:23" x14ac:dyDescent="0.25">
      <c r="A20" s="3"/>
      <c r="B20" s="39" t="s">
        <v>7</v>
      </c>
      <c r="C20" s="131"/>
      <c r="D20" s="131"/>
      <c r="E20" s="131"/>
      <c r="F20" s="3"/>
      <c r="G20" s="39" t="s">
        <v>7</v>
      </c>
      <c r="H20" s="130"/>
      <c r="I20" s="130"/>
      <c r="J20" s="130"/>
      <c r="K20" s="130"/>
      <c r="L20" s="130"/>
      <c r="M20" s="130"/>
      <c r="N20" s="130"/>
      <c r="O20" s="130"/>
      <c r="P20" s="3"/>
      <c r="Q20" s="33"/>
      <c r="R20" s="34"/>
      <c r="S20" s="34"/>
      <c r="U20" s="33"/>
      <c r="V20" s="34"/>
      <c r="W20" s="34"/>
    </row>
    <row r="21" spans="1:23" ht="15" customHeight="1" x14ac:dyDescent="0.25">
      <c r="A21" s="3"/>
      <c r="B21" s="39" t="s">
        <v>8</v>
      </c>
      <c r="C21" s="131"/>
      <c r="D21" s="131"/>
      <c r="E21" s="131"/>
      <c r="F21" s="3"/>
      <c r="G21" s="39" t="s">
        <v>8</v>
      </c>
      <c r="H21" s="130"/>
      <c r="I21" s="130"/>
      <c r="J21" s="130"/>
      <c r="K21" s="130"/>
      <c r="L21" s="130"/>
      <c r="M21" s="130"/>
      <c r="N21" s="130"/>
      <c r="O21" s="130"/>
      <c r="P21" s="3"/>
      <c r="Q21" s="33"/>
      <c r="R21" s="34"/>
      <c r="S21" s="34"/>
      <c r="U21" s="33"/>
      <c r="V21" s="34"/>
      <c r="W21" s="34"/>
    </row>
    <row r="22" spans="1:23" x14ac:dyDescent="0.25">
      <c r="A22" s="3"/>
      <c r="B22" s="39" t="s">
        <v>9</v>
      </c>
      <c r="C22" s="131"/>
      <c r="D22" s="131"/>
      <c r="E22" s="131"/>
      <c r="F22" s="3"/>
      <c r="G22" s="39" t="s">
        <v>9</v>
      </c>
      <c r="H22" s="130"/>
      <c r="I22" s="130"/>
      <c r="J22" s="130"/>
      <c r="K22" s="130"/>
      <c r="L22" s="130"/>
      <c r="M22" s="130"/>
      <c r="N22" s="130"/>
      <c r="O22" s="130"/>
      <c r="P22" s="3"/>
      <c r="Q22" s="33"/>
      <c r="R22" s="34"/>
      <c r="S22" s="34"/>
      <c r="U22" s="33"/>
      <c r="V22" s="34"/>
      <c r="W22" s="34"/>
    </row>
    <row r="23" spans="1:23" x14ac:dyDescent="0.25">
      <c r="A23" s="3"/>
      <c r="B23" s="39" t="s">
        <v>10</v>
      </c>
      <c r="C23" s="131"/>
      <c r="D23" s="131"/>
      <c r="E23" s="131"/>
      <c r="F23" s="3"/>
      <c r="G23" s="39" t="s">
        <v>10</v>
      </c>
      <c r="H23" s="130"/>
      <c r="I23" s="130"/>
      <c r="J23" s="130"/>
      <c r="K23" s="130"/>
      <c r="L23" s="130"/>
      <c r="M23" s="130"/>
      <c r="N23" s="130"/>
      <c r="O23" s="130"/>
      <c r="P23" s="3"/>
      <c r="Q23" s="33"/>
      <c r="R23" s="34"/>
      <c r="S23" s="34"/>
      <c r="U23" s="33"/>
      <c r="V23" s="34"/>
      <c r="W23" s="34"/>
    </row>
    <row r="24" spans="1:23" x14ac:dyDescent="0.25">
      <c r="A24" s="3"/>
      <c r="B24" s="39" t="s">
        <v>11</v>
      </c>
      <c r="C24" s="131"/>
      <c r="D24" s="131"/>
      <c r="E24" s="131"/>
      <c r="F24" s="3"/>
      <c r="G24" s="39" t="s">
        <v>11</v>
      </c>
      <c r="H24" s="130"/>
      <c r="I24" s="130"/>
      <c r="J24" s="130"/>
      <c r="K24" s="130"/>
      <c r="L24" s="130"/>
      <c r="M24" s="130"/>
      <c r="N24" s="130"/>
      <c r="O24" s="130"/>
      <c r="P24" s="3"/>
      <c r="Q24" s="33"/>
      <c r="R24" s="34"/>
      <c r="S24" s="34"/>
      <c r="U24" s="33"/>
      <c r="V24" s="34"/>
      <c r="W24" s="34"/>
    </row>
    <row r="25" spans="1:23" x14ac:dyDescent="0.25">
      <c r="A25" s="3"/>
      <c r="B25" s="45" t="s">
        <v>19</v>
      </c>
      <c r="C25" s="17">
        <f>SUM(C13:C24)</f>
        <v>0</v>
      </c>
      <c r="D25" s="17">
        <f t="shared" ref="D25:E25" si="0">SUM(D13:D24)</f>
        <v>0</v>
      </c>
      <c r="E25" s="17">
        <f t="shared" si="0"/>
        <v>0</v>
      </c>
      <c r="F25" s="3"/>
      <c r="G25" s="45" t="s">
        <v>19</v>
      </c>
      <c r="H25" s="17">
        <f>SUM(H13:H24)</f>
        <v>0</v>
      </c>
      <c r="I25" s="17">
        <f t="shared" ref="I25:O25" si="1">SUM(I13:I24)</f>
        <v>0</v>
      </c>
      <c r="J25" s="17">
        <f t="shared" si="1"/>
        <v>0</v>
      </c>
      <c r="K25" s="17">
        <f t="shared" si="1"/>
        <v>0</v>
      </c>
      <c r="L25" s="17">
        <f t="shared" si="1"/>
        <v>0</v>
      </c>
      <c r="M25" s="17">
        <f t="shared" si="1"/>
        <v>0</v>
      </c>
      <c r="N25" s="17">
        <f t="shared" si="1"/>
        <v>0</v>
      </c>
      <c r="O25" s="17">
        <f t="shared" si="1"/>
        <v>0</v>
      </c>
      <c r="P25" s="3"/>
      <c r="Q25" s="29"/>
      <c r="U25" s="29"/>
    </row>
    <row r="26" spans="1:23" s="89" customFormat="1" ht="13.5" customHeight="1" x14ac:dyDescent="0.25">
      <c r="A26" s="86"/>
      <c r="B26" s="87" t="s">
        <v>37</v>
      </c>
      <c r="C26" s="88">
        <f>+'1-Budget Input'!$H27</f>
        <v>0</v>
      </c>
      <c r="D26" s="88">
        <f>+'1-Budget Input'!$H29</f>
        <v>0</v>
      </c>
      <c r="E26" s="88">
        <f>+'1-Budget Input'!$H31</f>
        <v>0</v>
      </c>
      <c r="F26" s="86"/>
      <c r="G26" s="87" t="s">
        <v>37</v>
      </c>
      <c r="H26" s="88">
        <f>+'1-Budget Input'!H52</f>
        <v>0</v>
      </c>
      <c r="I26" s="88">
        <f>+'1-Budget Input'!H54</f>
        <v>0</v>
      </c>
      <c r="J26" s="88">
        <f>+'1-Budget Input'!H56</f>
        <v>0</v>
      </c>
      <c r="K26" s="88">
        <f>+'1-Budget Input'!H58</f>
        <v>0</v>
      </c>
      <c r="L26" s="88">
        <f>+'1-Budget Input'!H60</f>
        <v>0</v>
      </c>
      <c r="M26" s="88">
        <f>+'1-Budget Input'!H62</f>
        <v>0</v>
      </c>
      <c r="N26" s="88">
        <f>+'1-Budget Input'!H64</f>
        <v>0</v>
      </c>
      <c r="O26" s="88">
        <f>+'1-Budget Input'!H66</f>
        <v>0</v>
      </c>
      <c r="P26" s="86"/>
      <c r="Q26" s="90"/>
      <c r="U26" s="90"/>
    </row>
    <row r="27" spans="1:23" s="89" customFormat="1" ht="13.5" customHeight="1" x14ac:dyDescent="0.25">
      <c r="A27" s="86"/>
      <c r="B27" s="87" t="s">
        <v>178</v>
      </c>
      <c r="C27" s="88" t="str">
        <f>+'Summary Table Report'!G52</f>
        <v/>
      </c>
      <c r="D27" s="88" t="str">
        <f>+'Summary Table Report'!G56</f>
        <v/>
      </c>
      <c r="E27" s="88" t="str">
        <f>+'Summary Table Report'!G60</f>
        <v/>
      </c>
      <c r="F27" s="86"/>
      <c r="G27" s="87" t="s">
        <v>178</v>
      </c>
      <c r="H27" s="88" t="str">
        <f>+'Summary Table Report'!G66</f>
        <v/>
      </c>
      <c r="I27" s="88" t="str">
        <f>+'Summary Table Report'!G70</f>
        <v/>
      </c>
      <c r="J27" s="88" t="str">
        <f>+'Summary Table Report'!G74</f>
        <v/>
      </c>
      <c r="K27" s="88" t="str">
        <f>+'Summary Table Report'!G78</f>
        <v/>
      </c>
      <c r="L27" s="88" t="str">
        <f>+'Summary Table Report'!G82</f>
        <v/>
      </c>
      <c r="M27" s="88" t="str">
        <f>+'Summary Table Report'!G86</f>
        <v/>
      </c>
      <c r="N27" s="88" t="str">
        <f>+'Summary Table Report'!G90</f>
        <v/>
      </c>
      <c r="O27" s="88" t="str">
        <f>+'Summary Table Report'!G94</f>
        <v/>
      </c>
      <c r="P27" s="86"/>
      <c r="Q27" s="90"/>
      <c r="U27" s="90"/>
    </row>
    <row r="28" spans="1:23" x14ac:dyDescent="0.25">
      <c r="A28" s="3"/>
      <c r="B28" s="2"/>
      <c r="C28" s="3"/>
      <c r="D28" s="3"/>
      <c r="E28" s="3"/>
      <c r="F28" s="3"/>
      <c r="G28" s="4"/>
      <c r="H28" s="3"/>
      <c r="I28" s="3"/>
      <c r="J28" s="3"/>
      <c r="K28" s="3"/>
      <c r="L28" s="3"/>
      <c r="M28" s="3"/>
      <c r="N28" s="3"/>
      <c r="O28" s="3"/>
      <c r="P28" s="3"/>
      <c r="S28" s="29"/>
    </row>
    <row r="29" spans="1:23" ht="18.75" x14ac:dyDescent="0.3">
      <c r="A29" s="15" t="s">
        <v>197</v>
      </c>
      <c r="B29" s="2"/>
      <c r="C29" s="3"/>
      <c r="D29" s="3"/>
      <c r="E29" s="3"/>
      <c r="F29" s="3"/>
      <c r="G29" s="4"/>
      <c r="H29" s="3"/>
      <c r="I29" s="3"/>
      <c r="J29" s="3"/>
      <c r="K29" s="3"/>
      <c r="L29" s="3"/>
      <c r="M29" s="3"/>
      <c r="N29" s="3"/>
      <c r="O29" s="3"/>
      <c r="P29" s="3"/>
      <c r="S29" s="29"/>
    </row>
    <row r="30" spans="1:23" x14ac:dyDescent="0.25">
      <c r="A30" s="4"/>
      <c r="B30" s="84" t="s">
        <v>17</v>
      </c>
      <c r="C30" s="3"/>
      <c r="D30" s="3"/>
      <c r="E30" s="3"/>
      <c r="F30" s="3"/>
      <c r="G30" s="4"/>
      <c r="H30" s="3"/>
      <c r="I30" s="3"/>
      <c r="J30" s="3"/>
      <c r="K30" s="3"/>
      <c r="L30" s="3"/>
      <c r="M30" s="3"/>
      <c r="N30" s="3"/>
      <c r="O30" s="3"/>
      <c r="P30" s="3"/>
      <c r="S30" s="29"/>
    </row>
    <row r="31" spans="1:23" x14ac:dyDescent="0.25">
      <c r="A31" s="3"/>
      <c r="B31" s="2"/>
      <c r="C31" s="3"/>
      <c r="D31" s="3"/>
      <c r="E31" s="3"/>
      <c r="F31" s="3"/>
      <c r="G31" s="4"/>
      <c r="H31" s="3"/>
      <c r="I31" s="3"/>
      <c r="J31" s="3"/>
      <c r="K31" s="3"/>
      <c r="L31" s="3"/>
      <c r="M31" s="3"/>
      <c r="N31" s="3"/>
      <c r="O31" s="3"/>
      <c r="P31" s="3"/>
      <c r="S31" s="29"/>
    </row>
    <row r="32" spans="1:23" ht="31.5" customHeight="1" x14ac:dyDescent="0.25">
      <c r="A32" s="3"/>
      <c r="B32" s="605" t="s">
        <v>228</v>
      </c>
      <c r="C32" s="625"/>
      <c r="D32" s="625"/>
      <c r="E32" s="619"/>
      <c r="F32" s="3"/>
      <c r="G32" s="611" t="s">
        <v>39</v>
      </c>
      <c r="H32" s="624"/>
      <c r="I32" s="624"/>
      <c r="J32" s="624"/>
      <c r="K32" s="624"/>
      <c r="L32" s="624"/>
      <c r="M32" s="624"/>
      <c r="N32" s="624"/>
      <c r="O32" s="612"/>
      <c r="P32" s="3"/>
      <c r="Q32" s="33"/>
      <c r="R32" s="34"/>
      <c r="S32" s="34"/>
      <c r="U32" s="33"/>
      <c r="V32" s="34"/>
      <c r="W32" s="34"/>
    </row>
    <row r="33" spans="1:23" s="13" customFormat="1" ht="31.5" customHeight="1" x14ac:dyDescent="0.25">
      <c r="A33" s="11"/>
      <c r="B33" s="622">
        <f>+B11-1</f>
        <v>-1</v>
      </c>
      <c r="C33" s="318" t="str">
        <f>$C$11</f>
        <v>Not Used</v>
      </c>
      <c r="D33" s="318" t="str">
        <f>$D$11</f>
        <v>Not Used</v>
      </c>
      <c r="E33" s="318" t="str">
        <f>$E$11</f>
        <v>Not Used</v>
      </c>
      <c r="F33" s="11"/>
      <c r="G33" s="622">
        <f>+B33</f>
        <v>-1</v>
      </c>
      <c r="H33" s="191" t="str">
        <f>+$H$11</f>
        <v>Not Used</v>
      </c>
      <c r="I33" s="191" t="str">
        <f>+$I$11</f>
        <v>Not Used</v>
      </c>
      <c r="J33" s="191" t="str">
        <f>+$J$11</f>
        <v>Not Used</v>
      </c>
      <c r="K33" s="191" t="str">
        <f>+K$11</f>
        <v>Not Used</v>
      </c>
      <c r="L33" s="191" t="str">
        <f>+L$11</f>
        <v>Not Used</v>
      </c>
      <c r="M33" s="191" t="str">
        <f>+M$11</f>
        <v>Not Used</v>
      </c>
      <c r="N33" s="191" t="str">
        <f t="shared" ref="N33:O33" si="2">+N$11</f>
        <v>Not Used</v>
      </c>
      <c r="O33" s="191" t="str">
        <f t="shared" si="2"/>
        <v>Not Used</v>
      </c>
      <c r="P33" s="11"/>
      <c r="Q33" s="36"/>
      <c r="R33" s="37"/>
      <c r="S33" s="38"/>
      <c r="U33" s="36"/>
      <c r="V33" s="37"/>
      <c r="W33" s="38"/>
    </row>
    <row r="34" spans="1:23" s="340" customFormat="1" ht="25.5" customHeight="1" x14ac:dyDescent="0.25">
      <c r="A34" s="98"/>
      <c r="B34" s="623"/>
      <c r="C34" s="358" t="s">
        <v>247</v>
      </c>
      <c r="D34" s="358" t="s">
        <v>213</v>
      </c>
      <c r="E34" s="358" t="s">
        <v>248</v>
      </c>
      <c r="F34" s="98"/>
      <c r="G34" s="623"/>
      <c r="H34" s="358" t="s">
        <v>255</v>
      </c>
      <c r="I34" s="358" t="s">
        <v>256</v>
      </c>
      <c r="J34" s="358" t="s">
        <v>257</v>
      </c>
      <c r="K34" s="358" t="s">
        <v>258</v>
      </c>
      <c r="L34" s="358" t="s">
        <v>259</v>
      </c>
      <c r="M34" s="358" t="s">
        <v>260</v>
      </c>
      <c r="N34" s="358" t="s">
        <v>261</v>
      </c>
      <c r="O34" s="358" t="s">
        <v>262</v>
      </c>
      <c r="P34" s="98"/>
      <c r="Q34" s="330"/>
      <c r="R34" s="359"/>
      <c r="S34" s="360"/>
      <c r="U34" s="330"/>
      <c r="V34" s="359"/>
      <c r="W34" s="360"/>
    </row>
    <row r="35" spans="1:23" x14ac:dyDescent="0.25">
      <c r="A35" s="3"/>
      <c r="B35" s="39" t="s">
        <v>0</v>
      </c>
      <c r="C35" s="290"/>
      <c r="D35" s="290"/>
      <c r="E35" s="290"/>
      <c r="F35" s="3"/>
      <c r="G35" s="39" t="s">
        <v>0</v>
      </c>
      <c r="H35" s="290"/>
      <c r="I35" s="290"/>
      <c r="J35" s="290"/>
      <c r="K35" s="290"/>
      <c r="L35" s="290"/>
      <c r="M35" s="290"/>
      <c r="N35" s="290"/>
      <c r="O35" s="290"/>
      <c r="P35" s="3"/>
      <c r="Q35" s="33"/>
      <c r="R35" s="33"/>
      <c r="S35" s="42"/>
      <c r="U35" s="33"/>
      <c r="V35" s="33"/>
      <c r="W35" s="42"/>
    </row>
    <row r="36" spans="1:23" x14ac:dyDescent="0.25">
      <c r="A36" s="3"/>
      <c r="B36" s="39" t="s">
        <v>1</v>
      </c>
      <c r="C36" s="291"/>
      <c r="D36" s="291"/>
      <c r="E36" s="291"/>
      <c r="F36" s="3"/>
      <c r="G36" s="39" t="s">
        <v>1</v>
      </c>
      <c r="H36" s="291"/>
      <c r="I36" s="290"/>
      <c r="J36" s="290"/>
      <c r="K36" s="290"/>
      <c r="L36" s="290"/>
      <c r="M36" s="290"/>
      <c r="N36" s="290"/>
      <c r="O36" s="290"/>
      <c r="P36" s="3"/>
      <c r="Q36" s="33"/>
      <c r="R36" s="33"/>
      <c r="S36" s="42"/>
      <c r="U36" s="33"/>
      <c r="V36" s="33"/>
      <c r="W36" s="42"/>
    </row>
    <row r="37" spans="1:23" x14ac:dyDescent="0.25">
      <c r="A37" s="3"/>
      <c r="B37" s="39" t="s">
        <v>2</v>
      </c>
      <c r="C37" s="291"/>
      <c r="D37" s="291"/>
      <c r="E37" s="291"/>
      <c r="F37" s="3"/>
      <c r="G37" s="39" t="s">
        <v>2</v>
      </c>
      <c r="H37" s="291"/>
      <c r="I37" s="290"/>
      <c r="J37" s="290"/>
      <c r="K37" s="290"/>
      <c r="L37" s="290"/>
      <c r="M37" s="290"/>
      <c r="N37" s="290"/>
      <c r="O37" s="290"/>
      <c r="P37" s="3"/>
      <c r="Q37" s="33"/>
      <c r="R37" s="33"/>
      <c r="S37" s="42"/>
      <c r="U37" s="33"/>
      <c r="V37" s="33"/>
      <c r="W37" s="42"/>
    </row>
    <row r="38" spans="1:23" x14ac:dyDescent="0.25">
      <c r="A38" s="3"/>
      <c r="B38" s="39" t="s">
        <v>3</v>
      </c>
      <c r="C38" s="291"/>
      <c r="D38" s="291"/>
      <c r="E38" s="291"/>
      <c r="F38" s="3"/>
      <c r="G38" s="39" t="s">
        <v>3</v>
      </c>
      <c r="H38" s="291"/>
      <c r="I38" s="290"/>
      <c r="J38" s="290"/>
      <c r="K38" s="290"/>
      <c r="L38" s="290"/>
      <c r="M38" s="290"/>
      <c r="N38" s="290"/>
      <c r="O38" s="290"/>
      <c r="P38" s="3"/>
      <c r="Q38" s="33"/>
      <c r="R38" s="33"/>
      <c r="S38" s="42"/>
      <c r="U38" s="33"/>
      <c r="V38" s="33"/>
      <c r="W38" s="42"/>
    </row>
    <row r="39" spans="1:23" x14ac:dyDescent="0.25">
      <c r="A39" s="3"/>
      <c r="B39" s="39" t="s">
        <v>4</v>
      </c>
      <c r="C39" s="291"/>
      <c r="D39" s="291"/>
      <c r="E39" s="291"/>
      <c r="F39" s="3"/>
      <c r="G39" s="39" t="s">
        <v>4</v>
      </c>
      <c r="H39" s="291"/>
      <c r="I39" s="290"/>
      <c r="J39" s="290"/>
      <c r="K39" s="290"/>
      <c r="L39" s="290"/>
      <c r="M39" s="290"/>
      <c r="N39" s="290"/>
      <c r="O39" s="290"/>
      <c r="P39" s="3"/>
      <c r="Q39" s="33"/>
      <c r="R39" s="34"/>
      <c r="S39" s="34"/>
      <c r="U39" s="33"/>
      <c r="V39" s="34"/>
      <c r="W39" s="34"/>
    </row>
    <row r="40" spans="1:23" x14ac:dyDescent="0.25">
      <c r="A40" s="3"/>
      <c r="B40" s="39" t="s">
        <v>5</v>
      </c>
      <c r="C40" s="291"/>
      <c r="D40" s="291"/>
      <c r="E40" s="291"/>
      <c r="F40" s="3"/>
      <c r="G40" s="39" t="s">
        <v>5</v>
      </c>
      <c r="H40" s="291"/>
      <c r="I40" s="290"/>
      <c r="J40" s="290"/>
      <c r="K40" s="290"/>
      <c r="L40" s="290"/>
      <c r="M40" s="290"/>
      <c r="N40" s="290"/>
      <c r="O40" s="290"/>
      <c r="P40" s="3"/>
      <c r="Q40" s="33"/>
      <c r="R40" s="34"/>
      <c r="S40" s="34"/>
      <c r="U40" s="33"/>
      <c r="V40" s="34"/>
      <c r="W40" s="34"/>
    </row>
    <row r="41" spans="1:23" ht="15" customHeight="1" x14ac:dyDescent="0.25">
      <c r="A41" s="3"/>
      <c r="B41" s="39" t="s">
        <v>6</v>
      </c>
      <c r="C41" s="291"/>
      <c r="D41" s="291"/>
      <c r="E41" s="291"/>
      <c r="F41" s="3"/>
      <c r="G41" s="39" t="s">
        <v>6</v>
      </c>
      <c r="H41" s="291"/>
      <c r="I41" s="290"/>
      <c r="J41" s="290"/>
      <c r="K41" s="290"/>
      <c r="L41" s="290"/>
      <c r="M41" s="290"/>
      <c r="N41" s="290"/>
      <c r="O41" s="290"/>
      <c r="P41" s="3"/>
      <c r="Q41" s="33"/>
      <c r="R41" s="34"/>
      <c r="S41" s="34"/>
      <c r="U41" s="33"/>
      <c r="V41" s="34"/>
      <c r="W41" s="34"/>
    </row>
    <row r="42" spans="1:23" x14ac:dyDescent="0.25">
      <c r="A42" s="3"/>
      <c r="B42" s="39" t="s">
        <v>7</v>
      </c>
      <c r="C42" s="291"/>
      <c r="D42" s="291"/>
      <c r="E42" s="291"/>
      <c r="F42" s="3"/>
      <c r="G42" s="39" t="s">
        <v>7</v>
      </c>
      <c r="H42" s="291"/>
      <c r="I42" s="290"/>
      <c r="J42" s="290"/>
      <c r="K42" s="290"/>
      <c r="L42" s="290"/>
      <c r="M42" s="290"/>
      <c r="N42" s="290"/>
      <c r="O42" s="290"/>
      <c r="P42" s="3"/>
      <c r="Q42" s="33"/>
      <c r="R42" s="34"/>
      <c r="S42" s="34"/>
      <c r="U42" s="33"/>
      <c r="V42" s="34"/>
      <c r="W42" s="34"/>
    </row>
    <row r="43" spans="1:23" ht="15" customHeight="1" x14ac:dyDescent="0.25">
      <c r="A43" s="3"/>
      <c r="B43" s="39" t="s">
        <v>8</v>
      </c>
      <c r="C43" s="291"/>
      <c r="D43" s="291"/>
      <c r="E43" s="291"/>
      <c r="F43" s="3"/>
      <c r="G43" s="39" t="s">
        <v>8</v>
      </c>
      <c r="H43" s="291"/>
      <c r="I43" s="290"/>
      <c r="J43" s="290"/>
      <c r="K43" s="290"/>
      <c r="L43" s="290"/>
      <c r="M43" s="290"/>
      <c r="N43" s="290"/>
      <c r="O43" s="290"/>
      <c r="P43" s="3"/>
      <c r="Q43" s="33"/>
      <c r="R43" s="34"/>
      <c r="S43" s="34"/>
      <c r="U43" s="33"/>
      <c r="V43" s="34"/>
      <c r="W43" s="34"/>
    </row>
    <row r="44" spans="1:23" x14ac:dyDescent="0.25">
      <c r="A44" s="3"/>
      <c r="B44" s="39" t="s">
        <v>9</v>
      </c>
      <c r="C44" s="291"/>
      <c r="D44" s="291"/>
      <c r="E44" s="291"/>
      <c r="F44" s="3"/>
      <c r="G44" s="39" t="s">
        <v>9</v>
      </c>
      <c r="H44" s="291"/>
      <c r="I44" s="290"/>
      <c r="J44" s="290"/>
      <c r="K44" s="290"/>
      <c r="L44" s="290"/>
      <c r="M44" s="290"/>
      <c r="N44" s="290"/>
      <c r="O44" s="290"/>
      <c r="P44" s="3"/>
      <c r="Q44" s="33"/>
      <c r="R44" s="34"/>
      <c r="S44" s="34"/>
      <c r="U44" s="33"/>
      <c r="V44" s="34"/>
      <c r="W44" s="34"/>
    </row>
    <row r="45" spans="1:23" x14ac:dyDescent="0.25">
      <c r="A45" s="3"/>
      <c r="B45" s="39" t="s">
        <v>10</v>
      </c>
      <c r="C45" s="291"/>
      <c r="D45" s="291"/>
      <c r="E45" s="291"/>
      <c r="F45" s="3"/>
      <c r="G45" s="39" t="s">
        <v>10</v>
      </c>
      <c r="H45" s="291"/>
      <c r="I45" s="290"/>
      <c r="J45" s="290"/>
      <c r="K45" s="290"/>
      <c r="L45" s="290"/>
      <c r="M45" s="290"/>
      <c r="N45" s="290"/>
      <c r="O45" s="290"/>
      <c r="P45" s="3"/>
      <c r="Q45" s="33"/>
      <c r="R45" s="34"/>
      <c r="S45" s="34"/>
      <c r="U45" s="33"/>
      <c r="V45" s="34"/>
      <c r="W45" s="34"/>
    </row>
    <row r="46" spans="1:23" x14ac:dyDescent="0.25">
      <c r="A46" s="3"/>
      <c r="B46" s="39" t="s">
        <v>11</v>
      </c>
      <c r="C46" s="291"/>
      <c r="D46" s="291"/>
      <c r="E46" s="291"/>
      <c r="F46" s="3"/>
      <c r="G46" s="39" t="s">
        <v>11</v>
      </c>
      <c r="H46" s="291"/>
      <c r="I46" s="290"/>
      <c r="J46" s="290"/>
      <c r="K46" s="290"/>
      <c r="L46" s="290"/>
      <c r="M46" s="290"/>
      <c r="N46" s="290"/>
      <c r="O46" s="290"/>
      <c r="P46" s="3"/>
      <c r="Q46" s="33"/>
      <c r="R46" s="34"/>
      <c r="S46" s="34"/>
      <c r="U46" s="33"/>
      <c r="V46" s="34"/>
      <c r="W46" s="34"/>
    </row>
    <row r="47" spans="1:23" x14ac:dyDescent="0.25">
      <c r="A47" s="3"/>
      <c r="B47" s="45" t="s">
        <v>42</v>
      </c>
      <c r="C47" s="17">
        <f>SUM(C35:C46)</f>
        <v>0</v>
      </c>
      <c r="D47" s="17">
        <f t="shared" ref="D47:E47" si="3">SUM(D35:D46)</f>
        <v>0</v>
      </c>
      <c r="E47" s="17">
        <f t="shared" si="3"/>
        <v>0</v>
      </c>
      <c r="F47" s="3"/>
      <c r="G47" s="45" t="s">
        <v>42</v>
      </c>
      <c r="H47" s="17">
        <f>SUM(H35:H46)</f>
        <v>0</v>
      </c>
      <c r="I47" s="17">
        <f t="shared" ref="I47" si="4">SUM(I35:I46)</f>
        <v>0</v>
      </c>
      <c r="J47" s="17">
        <f t="shared" ref="J47" si="5">SUM(J35:J46)</f>
        <v>0</v>
      </c>
      <c r="K47" s="17">
        <f t="shared" ref="K47" si="6">SUM(K35:K46)</f>
        <v>0</v>
      </c>
      <c r="L47" s="17">
        <f t="shared" ref="L47" si="7">SUM(L35:L46)</f>
        <v>0</v>
      </c>
      <c r="M47" s="17">
        <f t="shared" ref="M47:O47" si="8">SUM(M35:M46)</f>
        <v>0</v>
      </c>
      <c r="N47" s="17">
        <f t="shared" si="8"/>
        <v>0</v>
      </c>
      <c r="O47" s="17">
        <f t="shared" si="8"/>
        <v>0</v>
      </c>
      <c r="P47" s="3"/>
      <c r="Q47" s="29"/>
      <c r="U47" s="29"/>
    </row>
    <row r="48" spans="1:23" ht="6" customHeight="1" x14ac:dyDescent="0.25">
      <c r="A48" s="3"/>
      <c r="B48" s="45"/>
      <c r="C48" s="17"/>
      <c r="D48" s="17"/>
      <c r="E48" s="17"/>
      <c r="F48" s="3"/>
      <c r="G48" s="45"/>
      <c r="H48" s="17"/>
      <c r="I48" s="17"/>
      <c r="J48" s="17"/>
      <c r="K48" s="17"/>
      <c r="L48" s="17"/>
      <c r="M48" s="17"/>
      <c r="N48" s="17"/>
      <c r="O48" s="17"/>
      <c r="P48" s="3"/>
      <c r="Q48" s="29"/>
      <c r="U48" s="29"/>
    </row>
    <row r="49" spans="1:23" x14ac:dyDescent="0.25">
      <c r="A49" s="3"/>
      <c r="B49" s="2"/>
      <c r="C49" s="3"/>
      <c r="D49" s="3"/>
      <c r="E49" s="3"/>
      <c r="F49" s="3"/>
      <c r="G49" s="4"/>
      <c r="H49" s="3"/>
      <c r="I49" s="3"/>
      <c r="J49" s="3"/>
      <c r="K49" s="3"/>
      <c r="L49" s="3"/>
      <c r="M49" s="3"/>
      <c r="N49" s="3"/>
      <c r="O49" s="3"/>
      <c r="P49" s="3"/>
      <c r="S49" s="29"/>
    </row>
    <row r="50" spans="1:23" ht="31.5" customHeight="1" x14ac:dyDescent="0.25">
      <c r="A50" s="3"/>
      <c r="B50" s="605" t="s">
        <v>228</v>
      </c>
      <c r="C50" s="625"/>
      <c r="D50" s="625"/>
      <c r="E50" s="619"/>
      <c r="F50" s="3"/>
      <c r="G50" s="611" t="s">
        <v>39</v>
      </c>
      <c r="H50" s="624"/>
      <c r="I50" s="624"/>
      <c r="J50" s="624"/>
      <c r="K50" s="624"/>
      <c r="L50" s="624"/>
      <c r="M50" s="624"/>
      <c r="N50" s="624"/>
      <c r="O50" s="612"/>
      <c r="P50" s="3"/>
      <c r="Q50" s="33"/>
      <c r="R50" s="34"/>
      <c r="S50" s="34"/>
      <c r="U50" s="33"/>
      <c r="V50" s="34"/>
      <c r="W50" s="34"/>
    </row>
    <row r="51" spans="1:23" s="13" customFormat="1" ht="31.5" customHeight="1" x14ac:dyDescent="0.25">
      <c r="A51" s="11"/>
      <c r="B51" s="622">
        <f>+B33-1</f>
        <v>-2</v>
      </c>
      <c r="C51" s="318" t="str">
        <f>$C$11</f>
        <v>Not Used</v>
      </c>
      <c r="D51" s="318" t="str">
        <f>$D$11</f>
        <v>Not Used</v>
      </c>
      <c r="E51" s="318" t="str">
        <f>$E$11</f>
        <v>Not Used</v>
      </c>
      <c r="F51" s="11"/>
      <c r="G51" s="622">
        <f>+B51</f>
        <v>-2</v>
      </c>
      <c r="H51" s="191" t="str">
        <f>+$H$11</f>
        <v>Not Used</v>
      </c>
      <c r="I51" s="191" t="str">
        <f>+$I$11</f>
        <v>Not Used</v>
      </c>
      <c r="J51" s="191" t="str">
        <f>+$J$11</f>
        <v>Not Used</v>
      </c>
      <c r="K51" s="191" t="str">
        <f>+K$11</f>
        <v>Not Used</v>
      </c>
      <c r="L51" s="191" t="str">
        <f>+L$11</f>
        <v>Not Used</v>
      </c>
      <c r="M51" s="191" t="str">
        <f>+M$11</f>
        <v>Not Used</v>
      </c>
      <c r="N51" s="191" t="str">
        <f t="shared" ref="N51:O51" si="9">+N$11</f>
        <v>Not Used</v>
      </c>
      <c r="O51" s="191" t="str">
        <f t="shared" si="9"/>
        <v>Not Used</v>
      </c>
      <c r="P51" s="11"/>
      <c r="Q51" s="36"/>
      <c r="R51" s="37"/>
      <c r="S51" s="38"/>
      <c r="U51" s="36"/>
      <c r="V51" s="37"/>
      <c r="W51" s="38"/>
    </row>
    <row r="52" spans="1:23" s="340" customFormat="1" ht="25.5" customHeight="1" x14ac:dyDescent="0.25">
      <c r="A52" s="98"/>
      <c r="B52" s="623"/>
      <c r="C52" s="358" t="s">
        <v>247</v>
      </c>
      <c r="D52" s="358" t="s">
        <v>213</v>
      </c>
      <c r="E52" s="358" t="s">
        <v>248</v>
      </c>
      <c r="F52" s="98"/>
      <c r="G52" s="623"/>
      <c r="H52" s="358" t="s">
        <v>255</v>
      </c>
      <c r="I52" s="358" t="s">
        <v>256</v>
      </c>
      <c r="J52" s="358" t="s">
        <v>257</v>
      </c>
      <c r="K52" s="358" t="s">
        <v>258</v>
      </c>
      <c r="L52" s="358" t="s">
        <v>259</v>
      </c>
      <c r="M52" s="358" t="s">
        <v>260</v>
      </c>
      <c r="N52" s="358" t="s">
        <v>261</v>
      </c>
      <c r="O52" s="358" t="s">
        <v>262</v>
      </c>
      <c r="P52" s="98"/>
      <c r="Q52" s="330"/>
      <c r="R52" s="359"/>
      <c r="S52" s="360"/>
      <c r="U52" s="330"/>
      <c r="V52" s="359"/>
      <c r="W52" s="360"/>
    </row>
    <row r="53" spans="1:23" x14ac:dyDescent="0.25">
      <c r="A53" s="3"/>
      <c r="B53" s="39" t="s">
        <v>0</v>
      </c>
      <c r="C53" s="290"/>
      <c r="D53" s="290"/>
      <c r="E53" s="290"/>
      <c r="F53" s="3"/>
      <c r="G53" s="39" t="s">
        <v>0</v>
      </c>
      <c r="H53" s="290"/>
      <c r="I53" s="290"/>
      <c r="J53" s="290"/>
      <c r="K53" s="290"/>
      <c r="L53" s="290"/>
      <c r="M53" s="290"/>
      <c r="N53" s="290"/>
      <c r="O53" s="290"/>
      <c r="P53" s="3"/>
      <c r="Q53" s="33"/>
      <c r="R53" s="33"/>
      <c r="S53" s="42"/>
      <c r="U53" s="33"/>
      <c r="V53" s="33"/>
      <c r="W53" s="42"/>
    </row>
    <row r="54" spans="1:23" x14ac:dyDescent="0.25">
      <c r="A54" s="3"/>
      <c r="B54" s="39" t="s">
        <v>1</v>
      </c>
      <c r="C54" s="291"/>
      <c r="D54" s="291"/>
      <c r="E54" s="291"/>
      <c r="F54" s="3"/>
      <c r="G54" s="39" t="s">
        <v>1</v>
      </c>
      <c r="H54" s="291"/>
      <c r="I54" s="290"/>
      <c r="J54" s="290"/>
      <c r="K54" s="290"/>
      <c r="L54" s="290"/>
      <c r="M54" s="290"/>
      <c r="N54" s="290"/>
      <c r="O54" s="290"/>
      <c r="P54" s="3"/>
      <c r="Q54" s="33"/>
      <c r="R54" s="33"/>
      <c r="S54" s="42"/>
      <c r="U54" s="33"/>
      <c r="V54" s="33"/>
      <c r="W54" s="42"/>
    </row>
    <row r="55" spans="1:23" x14ac:dyDescent="0.25">
      <c r="A55" s="3"/>
      <c r="B55" s="39" t="s">
        <v>2</v>
      </c>
      <c r="C55" s="291"/>
      <c r="D55" s="291"/>
      <c r="E55" s="291"/>
      <c r="F55" s="3"/>
      <c r="G55" s="39" t="s">
        <v>2</v>
      </c>
      <c r="H55" s="291"/>
      <c r="I55" s="290"/>
      <c r="J55" s="290"/>
      <c r="K55" s="290"/>
      <c r="L55" s="290"/>
      <c r="M55" s="290"/>
      <c r="N55" s="290"/>
      <c r="O55" s="290"/>
      <c r="P55" s="3"/>
      <c r="Q55" s="33"/>
      <c r="R55" s="33"/>
      <c r="S55" s="42"/>
      <c r="U55" s="33"/>
      <c r="V55" s="33"/>
      <c r="W55" s="42"/>
    </row>
    <row r="56" spans="1:23" x14ac:dyDescent="0.25">
      <c r="A56" s="3"/>
      <c r="B56" s="39" t="s">
        <v>3</v>
      </c>
      <c r="C56" s="291"/>
      <c r="D56" s="291"/>
      <c r="E56" s="291"/>
      <c r="F56" s="3"/>
      <c r="G56" s="39" t="s">
        <v>3</v>
      </c>
      <c r="H56" s="291"/>
      <c r="I56" s="290"/>
      <c r="J56" s="290"/>
      <c r="K56" s="290"/>
      <c r="L56" s="290"/>
      <c r="M56" s="290"/>
      <c r="N56" s="290"/>
      <c r="O56" s="290"/>
      <c r="P56" s="3"/>
      <c r="Q56" s="33"/>
      <c r="R56" s="33"/>
      <c r="S56" s="42"/>
      <c r="U56" s="33"/>
      <c r="V56" s="33"/>
      <c r="W56" s="42"/>
    </row>
    <row r="57" spans="1:23" x14ac:dyDescent="0.25">
      <c r="A57" s="3"/>
      <c r="B57" s="39" t="s">
        <v>4</v>
      </c>
      <c r="C57" s="291"/>
      <c r="D57" s="291"/>
      <c r="E57" s="291"/>
      <c r="F57" s="3"/>
      <c r="G57" s="39" t="s">
        <v>4</v>
      </c>
      <c r="H57" s="291"/>
      <c r="I57" s="290"/>
      <c r="J57" s="290"/>
      <c r="K57" s="290"/>
      <c r="L57" s="290"/>
      <c r="M57" s="290"/>
      <c r="N57" s="290"/>
      <c r="O57" s="290"/>
      <c r="P57" s="3"/>
      <c r="Q57" s="33"/>
      <c r="R57" s="34"/>
      <c r="S57" s="34"/>
      <c r="U57" s="33"/>
      <c r="V57" s="34"/>
      <c r="W57" s="34"/>
    </row>
    <row r="58" spans="1:23" x14ac:dyDescent="0.25">
      <c r="A58" s="3"/>
      <c r="B58" s="39" t="s">
        <v>5</v>
      </c>
      <c r="C58" s="291"/>
      <c r="D58" s="291"/>
      <c r="E58" s="291"/>
      <c r="F58" s="3"/>
      <c r="G58" s="39" t="s">
        <v>5</v>
      </c>
      <c r="H58" s="291"/>
      <c r="I58" s="290"/>
      <c r="J58" s="290"/>
      <c r="K58" s="290"/>
      <c r="L58" s="290"/>
      <c r="M58" s="290"/>
      <c r="N58" s="290"/>
      <c r="O58" s="290"/>
      <c r="P58" s="3"/>
      <c r="Q58" s="33"/>
      <c r="R58" s="34"/>
      <c r="S58" s="34"/>
      <c r="U58" s="33"/>
      <c r="V58" s="34"/>
      <c r="W58" s="34"/>
    </row>
    <row r="59" spans="1:23" ht="15" customHeight="1" x14ac:dyDescent="0.25">
      <c r="A59" s="3"/>
      <c r="B59" s="39" t="s">
        <v>6</v>
      </c>
      <c r="C59" s="291"/>
      <c r="D59" s="291"/>
      <c r="E59" s="291"/>
      <c r="F59" s="3"/>
      <c r="G59" s="39" t="s">
        <v>6</v>
      </c>
      <c r="H59" s="291"/>
      <c r="I59" s="290"/>
      <c r="J59" s="290"/>
      <c r="K59" s="290"/>
      <c r="L59" s="290"/>
      <c r="M59" s="290"/>
      <c r="N59" s="290"/>
      <c r="O59" s="290"/>
      <c r="P59" s="3"/>
      <c r="Q59" s="33"/>
      <c r="R59" s="34"/>
      <c r="S59" s="34"/>
      <c r="U59" s="33"/>
      <c r="V59" s="34"/>
      <c r="W59" s="34"/>
    </row>
    <row r="60" spans="1:23" x14ac:dyDescent="0.25">
      <c r="A60" s="3"/>
      <c r="B60" s="39" t="s">
        <v>7</v>
      </c>
      <c r="C60" s="291"/>
      <c r="D60" s="291"/>
      <c r="E60" s="291"/>
      <c r="F60" s="3"/>
      <c r="G60" s="39" t="s">
        <v>7</v>
      </c>
      <c r="H60" s="291"/>
      <c r="I60" s="290"/>
      <c r="J60" s="290"/>
      <c r="K60" s="290"/>
      <c r="L60" s="290"/>
      <c r="M60" s="290"/>
      <c r="N60" s="290"/>
      <c r="O60" s="290"/>
      <c r="P60" s="3"/>
      <c r="Q60" s="33"/>
      <c r="R60" s="34"/>
      <c r="S60" s="34"/>
      <c r="U60" s="33"/>
      <c r="V60" s="34"/>
      <c r="W60" s="34"/>
    </row>
    <row r="61" spans="1:23" ht="15" customHeight="1" x14ac:dyDescent="0.25">
      <c r="A61" s="3"/>
      <c r="B61" s="39" t="s">
        <v>8</v>
      </c>
      <c r="C61" s="291"/>
      <c r="D61" s="291"/>
      <c r="E61" s="291"/>
      <c r="F61" s="3"/>
      <c r="G61" s="39" t="s">
        <v>8</v>
      </c>
      <c r="H61" s="291"/>
      <c r="I61" s="290"/>
      <c r="J61" s="290"/>
      <c r="K61" s="290"/>
      <c r="L61" s="290"/>
      <c r="M61" s="290"/>
      <c r="N61" s="290"/>
      <c r="O61" s="290"/>
      <c r="P61" s="3"/>
      <c r="Q61" s="33"/>
      <c r="R61" s="34"/>
      <c r="S61" s="34"/>
      <c r="U61" s="33"/>
      <c r="V61" s="34"/>
      <c r="W61" s="34"/>
    </row>
    <row r="62" spans="1:23" x14ac:dyDescent="0.25">
      <c r="A62" s="3"/>
      <c r="B62" s="39" t="s">
        <v>9</v>
      </c>
      <c r="C62" s="291"/>
      <c r="D62" s="291"/>
      <c r="E62" s="291"/>
      <c r="F62" s="3"/>
      <c r="G62" s="39" t="s">
        <v>9</v>
      </c>
      <c r="H62" s="291"/>
      <c r="I62" s="290"/>
      <c r="J62" s="290"/>
      <c r="K62" s="290"/>
      <c r="L62" s="290"/>
      <c r="M62" s="290"/>
      <c r="N62" s="290"/>
      <c r="O62" s="290"/>
      <c r="P62" s="3"/>
      <c r="Q62" s="33"/>
      <c r="R62" s="34"/>
      <c r="S62" s="34"/>
      <c r="U62" s="33"/>
      <c r="V62" s="34"/>
      <c r="W62" s="34"/>
    </row>
    <row r="63" spans="1:23" x14ac:dyDescent="0.25">
      <c r="A63" s="3"/>
      <c r="B63" s="39" t="s">
        <v>10</v>
      </c>
      <c r="C63" s="291"/>
      <c r="D63" s="291"/>
      <c r="E63" s="291"/>
      <c r="F63" s="3"/>
      <c r="G63" s="39" t="s">
        <v>10</v>
      </c>
      <c r="H63" s="291"/>
      <c r="I63" s="290"/>
      <c r="J63" s="290"/>
      <c r="K63" s="290"/>
      <c r="L63" s="290"/>
      <c r="M63" s="290"/>
      <c r="N63" s="290"/>
      <c r="O63" s="290"/>
      <c r="P63" s="3"/>
      <c r="Q63" s="33"/>
      <c r="R63" s="34"/>
      <c r="S63" s="34"/>
      <c r="U63" s="33"/>
      <c r="V63" s="34"/>
      <c r="W63" s="34"/>
    </row>
    <row r="64" spans="1:23" x14ac:dyDescent="0.25">
      <c r="A64" s="3"/>
      <c r="B64" s="39" t="s">
        <v>11</v>
      </c>
      <c r="C64" s="291"/>
      <c r="D64" s="291"/>
      <c r="E64" s="291"/>
      <c r="F64" s="3"/>
      <c r="G64" s="39" t="s">
        <v>11</v>
      </c>
      <c r="H64" s="291"/>
      <c r="I64" s="290"/>
      <c r="J64" s="290"/>
      <c r="K64" s="290"/>
      <c r="L64" s="290"/>
      <c r="M64" s="290"/>
      <c r="N64" s="290"/>
      <c r="O64" s="290"/>
      <c r="P64" s="3"/>
      <c r="Q64" s="33"/>
      <c r="R64" s="34"/>
      <c r="S64" s="34"/>
      <c r="U64" s="33"/>
      <c r="V64" s="34"/>
      <c r="W64" s="34"/>
    </row>
    <row r="65" spans="1:23" x14ac:dyDescent="0.25">
      <c r="A65" s="3"/>
      <c r="B65" s="45" t="s">
        <v>42</v>
      </c>
      <c r="C65" s="17">
        <f>SUM(C53:C64)</f>
        <v>0</v>
      </c>
      <c r="D65" s="17">
        <f t="shared" ref="D65:E65" si="10">SUM(D53:D64)</f>
        <v>0</v>
      </c>
      <c r="E65" s="17">
        <f t="shared" si="10"/>
        <v>0</v>
      </c>
      <c r="F65" s="3"/>
      <c r="G65" s="45" t="s">
        <v>42</v>
      </c>
      <c r="H65" s="17">
        <f>SUM(H53:H64)</f>
        <v>0</v>
      </c>
      <c r="I65" s="17">
        <f t="shared" ref="I65" si="11">SUM(I53:I64)</f>
        <v>0</v>
      </c>
      <c r="J65" s="17">
        <f t="shared" ref="J65" si="12">SUM(J53:J64)</f>
        <v>0</v>
      </c>
      <c r="K65" s="17">
        <f t="shared" ref="K65" si="13">SUM(K53:K64)</f>
        <v>0</v>
      </c>
      <c r="L65" s="17">
        <f t="shared" ref="L65" si="14">SUM(L53:L64)</f>
        <v>0</v>
      </c>
      <c r="M65" s="17">
        <f t="shared" ref="M65:O65" si="15">SUM(M53:M64)</f>
        <v>0</v>
      </c>
      <c r="N65" s="17">
        <f t="shared" si="15"/>
        <v>0</v>
      </c>
      <c r="O65" s="17">
        <f t="shared" si="15"/>
        <v>0</v>
      </c>
      <c r="P65" s="3"/>
      <c r="Q65" s="29"/>
      <c r="U65" s="29"/>
    </row>
    <row r="66" spans="1:23" ht="6" customHeight="1" x14ac:dyDescent="0.25">
      <c r="A66" s="3"/>
      <c r="B66" s="45"/>
      <c r="C66" s="17"/>
      <c r="D66" s="17"/>
      <c r="E66" s="17"/>
      <c r="F66" s="3"/>
      <c r="G66" s="45"/>
      <c r="H66" s="17"/>
      <c r="I66" s="17"/>
      <c r="J66" s="17"/>
      <c r="K66" s="17"/>
      <c r="L66" s="17"/>
      <c r="M66" s="17"/>
      <c r="N66" s="17"/>
      <c r="O66" s="17"/>
      <c r="P66" s="3"/>
      <c r="Q66" s="29"/>
      <c r="U66" s="29"/>
    </row>
    <row r="67" spans="1:23" x14ac:dyDescent="0.25">
      <c r="A67" s="3"/>
      <c r="B67" s="2"/>
      <c r="C67" s="3"/>
      <c r="D67" s="3"/>
      <c r="E67" s="3"/>
      <c r="F67" s="3"/>
      <c r="G67" s="4"/>
      <c r="H67" s="3"/>
      <c r="I67" s="3"/>
      <c r="J67" s="3"/>
      <c r="K67" s="3"/>
      <c r="L67" s="3"/>
      <c r="M67" s="3"/>
      <c r="N67" s="3"/>
      <c r="O67" s="3"/>
      <c r="P67" s="3"/>
      <c r="S67" s="29"/>
    </row>
    <row r="68" spans="1:23" ht="31.5" customHeight="1" x14ac:dyDescent="0.25">
      <c r="A68" s="3"/>
      <c r="B68" s="605" t="s">
        <v>228</v>
      </c>
      <c r="C68" s="625"/>
      <c r="D68" s="625"/>
      <c r="E68" s="619"/>
      <c r="F68" s="3"/>
      <c r="G68" s="611" t="s">
        <v>39</v>
      </c>
      <c r="H68" s="624"/>
      <c r="I68" s="624"/>
      <c r="J68" s="624"/>
      <c r="K68" s="624"/>
      <c r="L68" s="624"/>
      <c r="M68" s="624"/>
      <c r="N68" s="624"/>
      <c r="O68" s="612"/>
      <c r="P68" s="3"/>
      <c r="Q68" s="33"/>
      <c r="R68" s="34"/>
      <c r="S68" s="34"/>
      <c r="U68" s="33"/>
      <c r="V68" s="34"/>
      <c r="W68" s="34"/>
    </row>
    <row r="69" spans="1:23" s="13" customFormat="1" ht="31.5" customHeight="1" x14ac:dyDescent="0.25">
      <c r="A69" s="11"/>
      <c r="B69" s="622">
        <f>+B51-1</f>
        <v>-3</v>
      </c>
      <c r="C69" s="318" t="str">
        <f>$C$11</f>
        <v>Not Used</v>
      </c>
      <c r="D69" s="318" t="str">
        <f>$D$11</f>
        <v>Not Used</v>
      </c>
      <c r="E69" s="318" t="str">
        <f>$E$11</f>
        <v>Not Used</v>
      </c>
      <c r="F69" s="11"/>
      <c r="G69" s="622">
        <f>+B69</f>
        <v>-3</v>
      </c>
      <c r="H69" s="191" t="str">
        <f>+$H$11</f>
        <v>Not Used</v>
      </c>
      <c r="I69" s="191" t="str">
        <f>+$I$11</f>
        <v>Not Used</v>
      </c>
      <c r="J69" s="191" t="str">
        <f>+$J$11</f>
        <v>Not Used</v>
      </c>
      <c r="K69" s="191" t="str">
        <f>+K$11</f>
        <v>Not Used</v>
      </c>
      <c r="L69" s="191" t="str">
        <f>+L$11</f>
        <v>Not Used</v>
      </c>
      <c r="M69" s="191" t="str">
        <f>+M$11</f>
        <v>Not Used</v>
      </c>
      <c r="N69" s="191" t="str">
        <f t="shared" ref="N69:O69" si="16">+N$11</f>
        <v>Not Used</v>
      </c>
      <c r="O69" s="191" t="str">
        <f t="shared" si="16"/>
        <v>Not Used</v>
      </c>
      <c r="P69" s="11"/>
      <c r="Q69" s="36"/>
      <c r="R69" s="37"/>
      <c r="S69" s="38"/>
      <c r="U69" s="36"/>
      <c r="V69" s="37"/>
      <c r="W69" s="38"/>
    </row>
    <row r="70" spans="1:23" s="340" customFormat="1" ht="25.5" customHeight="1" x14ac:dyDescent="0.25">
      <c r="A70" s="98"/>
      <c r="B70" s="623"/>
      <c r="C70" s="358" t="s">
        <v>247</v>
      </c>
      <c r="D70" s="358" t="s">
        <v>213</v>
      </c>
      <c r="E70" s="358" t="s">
        <v>248</v>
      </c>
      <c r="F70" s="98"/>
      <c r="G70" s="623"/>
      <c r="H70" s="358" t="s">
        <v>255</v>
      </c>
      <c r="I70" s="358" t="s">
        <v>256</v>
      </c>
      <c r="J70" s="358" t="s">
        <v>257</v>
      </c>
      <c r="K70" s="358" t="s">
        <v>258</v>
      </c>
      <c r="L70" s="358" t="s">
        <v>259</v>
      </c>
      <c r="M70" s="358" t="s">
        <v>260</v>
      </c>
      <c r="N70" s="358" t="s">
        <v>261</v>
      </c>
      <c r="O70" s="358" t="s">
        <v>262</v>
      </c>
      <c r="P70" s="98"/>
      <c r="Q70" s="330"/>
      <c r="R70" s="359"/>
      <c r="S70" s="360"/>
      <c r="U70" s="330"/>
      <c r="V70" s="359"/>
      <c r="W70" s="360"/>
    </row>
    <row r="71" spans="1:23" x14ac:dyDescent="0.25">
      <c r="A71" s="3"/>
      <c r="B71" s="39" t="s">
        <v>0</v>
      </c>
      <c r="C71" s="290"/>
      <c r="D71" s="290"/>
      <c r="E71" s="290"/>
      <c r="F71" s="3"/>
      <c r="G71" s="39" t="s">
        <v>0</v>
      </c>
      <c r="H71" s="290"/>
      <c r="I71" s="290"/>
      <c r="J71" s="290"/>
      <c r="K71" s="290"/>
      <c r="L71" s="290"/>
      <c r="M71" s="290"/>
      <c r="N71" s="290"/>
      <c r="O71" s="290"/>
      <c r="P71" s="3"/>
      <c r="Q71" s="33"/>
      <c r="R71" s="33"/>
      <c r="S71" s="42"/>
      <c r="U71" s="33"/>
      <c r="V71" s="33"/>
      <c r="W71" s="42"/>
    </row>
    <row r="72" spans="1:23" x14ac:dyDescent="0.25">
      <c r="A72" s="3"/>
      <c r="B72" s="39" t="s">
        <v>1</v>
      </c>
      <c r="C72" s="291"/>
      <c r="D72" s="291"/>
      <c r="E72" s="291"/>
      <c r="F72" s="3"/>
      <c r="G72" s="39" t="s">
        <v>1</v>
      </c>
      <c r="H72" s="291"/>
      <c r="I72" s="290"/>
      <c r="J72" s="290"/>
      <c r="K72" s="290"/>
      <c r="L72" s="290"/>
      <c r="M72" s="290"/>
      <c r="N72" s="290"/>
      <c r="O72" s="290"/>
      <c r="P72" s="3"/>
      <c r="Q72" s="33"/>
      <c r="R72" s="33"/>
      <c r="S72" s="42"/>
      <c r="U72" s="33"/>
      <c r="V72" s="33"/>
      <c r="W72" s="42"/>
    </row>
    <row r="73" spans="1:23" x14ac:dyDescent="0.25">
      <c r="A73" s="3"/>
      <c r="B73" s="39" t="s">
        <v>2</v>
      </c>
      <c r="C73" s="291"/>
      <c r="D73" s="291"/>
      <c r="E73" s="291"/>
      <c r="F73" s="3"/>
      <c r="G73" s="39" t="s">
        <v>2</v>
      </c>
      <c r="H73" s="291"/>
      <c r="I73" s="290"/>
      <c r="J73" s="290"/>
      <c r="K73" s="290"/>
      <c r="L73" s="290"/>
      <c r="M73" s="290"/>
      <c r="N73" s="290"/>
      <c r="O73" s="290"/>
      <c r="P73" s="3"/>
      <c r="Q73" s="33"/>
      <c r="R73" s="33"/>
      <c r="S73" s="42"/>
      <c r="U73" s="33"/>
      <c r="V73" s="33"/>
      <c r="W73" s="42"/>
    </row>
    <row r="74" spans="1:23" x14ac:dyDescent="0.25">
      <c r="A74" s="3"/>
      <c r="B74" s="39" t="s">
        <v>3</v>
      </c>
      <c r="C74" s="291"/>
      <c r="D74" s="291"/>
      <c r="E74" s="291"/>
      <c r="F74" s="3"/>
      <c r="G74" s="39" t="s">
        <v>3</v>
      </c>
      <c r="H74" s="291"/>
      <c r="I74" s="290"/>
      <c r="J74" s="290"/>
      <c r="K74" s="290"/>
      <c r="L74" s="290"/>
      <c r="M74" s="290"/>
      <c r="N74" s="290"/>
      <c r="O74" s="290"/>
      <c r="P74" s="3"/>
      <c r="Q74" s="33"/>
      <c r="R74" s="33"/>
      <c r="S74" s="42"/>
      <c r="U74" s="33"/>
      <c r="V74" s="33"/>
      <c r="W74" s="42"/>
    </row>
    <row r="75" spans="1:23" x14ac:dyDescent="0.25">
      <c r="A75" s="3"/>
      <c r="B75" s="39" t="s">
        <v>4</v>
      </c>
      <c r="C75" s="291"/>
      <c r="D75" s="291"/>
      <c r="E75" s="291"/>
      <c r="F75" s="3"/>
      <c r="G75" s="39" t="s">
        <v>4</v>
      </c>
      <c r="H75" s="291"/>
      <c r="I75" s="290"/>
      <c r="J75" s="290"/>
      <c r="K75" s="290"/>
      <c r="L75" s="290"/>
      <c r="M75" s="290"/>
      <c r="N75" s="290"/>
      <c r="O75" s="290"/>
      <c r="P75" s="3"/>
      <c r="Q75" s="33"/>
      <c r="R75" s="34"/>
      <c r="S75" s="34"/>
      <c r="U75" s="33"/>
      <c r="V75" s="34"/>
      <c r="W75" s="34"/>
    </row>
    <row r="76" spans="1:23" x14ac:dyDescent="0.25">
      <c r="A76" s="3"/>
      <c r="B76" s="39" t="s">
        <v>5</v>
      </c>
      <c r="C76" s="291"/>
      <c r="D76" s="291"/>
      <c r="E76" s="291"/>
      <c r="F76" s="3"/>
      <c r="G76" s="39" t="s">
        <v>5</v>
      </c>
      <c r="H76" s="291"/>
      <c r="I76" s="290"/>
      <c r="J76" s="290"/>
      <c r="K76" s="290"/>
      <c r="L76" s="290"/>
      <c r="M76" s="290"/>
      <c r="N76" s="290"/>
      <c r="O76" s="290"/>
      <c r="P76" s="3"/>
      <c r="Q76" s="33"/>
      <c r="R76" s="34"/>
      <c r="S76" s="34"/>
      <c r="U76" s="33"/>
      <c r="V76" s="34"/>
      <c r="W76" s="34"/>
    </row>
    <row r="77" spans="1:23" ht="15" customHeight="1" x14ac:dyDescent="0.25">
      <c r="A77" s="3"/>
      <c r="B77" s="39" t="s">
        <v>6</v>
      </c>
      <c r="C77" s="291"/>
      <c r="D77" s="291"/>
      <c r="E77" s="291"/>
      <c r="F77" s="3"/>
      <c r="G77" s="39" t="s">
        <v>6</v>
      </c>
      <c r="H77" s="291"/>
      <c r="I77" s="290"/>
      <c r="J77" s="290"/>
      <c r="K77" s="290"/>
      <c r="L77" s="290"/>
      <c r="M77" s="290"/>
      <c r="N77" s="290"/>
      <c r="O77" s="290"/>
      <c r="P77" s="3"/>
      <c r="Q77" s="33"/>
      <c r="R77" s="34"/>
      <c r="S77" s="34"/>
      <c r="U77" s="33"/>
      <c r="V77" s="34"/>
      <c r="W77" s="34"/>
    </row>
    <row r="78" spans="1:23" x14ac:dyDescent="0.25">
      <c r="A78" s="3"/>
      <c r="B78" s="39" t="s">
        <v>7</v>
      </c>
      <c r="C78" s="291"/>
      <c r="D78" s="291"/>
      <c r="E78" s="291"/>
      <c r="F78" s="3"/>
      <c r="G78" s="39" t="s">
        <v>7</v>
      </c>
      <c r="H78" s="291"/>
      <c r="I78" s="290"/>
      <c r="J78" s="290"/>
      <c r="K78" s="290"/>
      <c r="L78" s="290"/>
      <c r="M78" s="290"/>
      <c r="N78" s="290"/>
      <c r="O78" s="290"/>
      <c r="P78" s="3"/>
      <c r="Q78" s="33"/>
      <c r="R78" s="34"/>
      <c r="S78" s="34"/>
      <c r="U78" s="33"/>
      <c r="V78" s="34"/>
      <c r="W78" s="34"/>
    </row>
    <row r="79" spans="1:23" ht="15" customHeight="1" x14ac:dyDescent="0.25">
      <c r="A79" s="3"/>
      <c r="B79" s="39" t="s">
        <v>8</v>
      </c>
      <c r="C79" s="291"/>
      <c r="D79" s="291"/>
      <c r="E79" s="291"/>
      <c r="F79" s="3"/>
      <c r="G79" s="39" t="s">
        <v>8</v>
      </c>
      <c r="H79" s="291"/>
      <c r="I79" s="290"/>
      <c r="J79" s="290"/>
      <c r="K79" s="290"/>
      <c r="L79" s="290"/>
      <c r="M79" s="290"/>
      <c r="N79" s="290"/>
      <c r="O79" s="290"/>
      <c r="P79" s="3"/>
      <c r="Q79" s="33"/>
      <c r="R79" s="34"/>
      <c r="S79" s="34"/>
      <c r="U79" s="33"/>
      <c r="V79" s="34"/>
      <c r="W79" s="34"/>
    </row>
    <row r="80" spans="1:23" x14ac:dyDescent="0.25">
      <c r="A80" s="3"/>
      <c r="B80" s="39" t="s">
        <v>9</v>
      </c>
      <c r="C80" s="291"/>
      <c r="D80" s="291"/>
      <c r="E80" s="291"/>
      <c r="F80" s="3"/>
      <c r="G80" s="39" t="s">
        <v>9</v>
      </c>
      <c r="H80" s="291"/>
      <c r="I80" s="290"/>
      <c r="J80" s="290"/>
      <c r="K80" s="290"/>
      <c r="L80" s="290"/>
      <c r="M80" s="290"/>
      <c r="N80" s="290"/>
      <c r="O80" s="290"/>
      <c r="P80" s="3"/>
      <c r="Q80" s="33"/>
      <c r="R80" s="34"/>
      <c r="S80" s="34"/>
      <c r="U80" s="33"/>
      <c r="V80" s="34"/>
      <c r="W80" s="34"/>
    </row>
    <row r="81" spans="1:23" x14ac:dyDescent="0.25">
      <c r="A81" s="3"/>
      <c r="B81" s="39" t="s">
        <v>10</v>
      </c>
      <c r="C81" s="291"/>
      <c r="D81" s="291"/>
      <c r="E81" s="291"/>
      <c r="F81" s="3"/>
      <c r="G81" s="39" t="s">
        <v>10</v>
      </c>
      <c r="H81" s="291"/>
      <c r="I81" s="290"/>
      <c r="J81" s="290"/>
      <c r="K81" s="290"/>
      <c r="L81" s="290"/>
      <c r="M81" s="290"/>
      <c r="N81" s="290"/>
      <c r="O81" s="290"/>
      <c r="P81" s="3"/>
      <c r="Q81" s="33"/>
      <c r="R81" s="34"/>
      <c r="S81" s="34"/>
      <c r="U81" s="33"/>
      <c r="V81" s="34"/>
      <c r="W81" s="34"/>
    </row>
    <row r="82" spans="1:23" x14ac:dyDescent="0.25">
      <c r="A82" s="3"/>
      <c r="B82" s="39" t="s">
        <v>11</v>
      </c>
      <c r="C82" s="291"/>
      <c r="D82" s="291"/>
      <c r="E82" s="291"/>
      <c r="F82" s="3"/>
      <c r="G82" s="39" t="s">
        <v>11</v>
      </c>
      <c r="H82" s="291"/>
      <c r="I82" s="290"/>
      <c r="J82" s="290"/>
      <c r="K82" s="290"/>
      <c r="L82" s="290"/>
      <c r="M82" s="290"/>
      <c r="N82" s="290"/>
      <c r="O82" s="290"/>
      <c r="P82" s="3"/>
      <c r="Q82" s="33"/>
      <c r="R82" s="34"/>
      <c r="S82" s="34"/>
      <c r="U82" s="33"/>
      <c r="V82" s="34"/>
      <c r="W82" s="34"/>
    </row>
    <row r="83" spans="1:23" x14ac:dyDescent="0.25">
      <c r="A83" s="3"/>
      <c r="B83" s="45" t="s">
        <v>42</v>
      </c>
      <c r="C83" s="17">
        <f>SUM(C71:C82)</f>
        <v>0</v>
      </c>
      <c r="D83" s="17">
        <f t="shared" ref="D83:E83" si="17">SUM(D71:D82)</f>
        <v>0</v>
      </c>
      <c r="E83" s="17">
        <f t="shared" si="17"/>
        <v>0</v>
      </c>
      <c r="F83" s="3"/>
      <c r="G83" s="45" t="s">
        <v>42</v>
      </c>
      <c r="H83" s="17">
        <f>SUM(H71:H82)</f>
        <v>0</v>
      </c>
      <c r="I83" s="17">
        <f t="shared" ref="I83" si="18">SUM(I71:I82)</f>
        <v>0</v>
      </c>
      <c r="J83" s="17">
        <f t="shared" ref="J83" si="19">SUM(J71:J82)</f>
        <v>0</v>
      </c>
      <c r="K83" s="17">
        <f t="shared" ref="K83" si="20">SUM(K71:K82)</f>
        <v>0</v>
      </c>
      <c r="L83" s="17">
        <f t="shared" ref="L83" si="21">SUM(L71:L82)</f>
        <v>0</v>
      </c>
      <c r="M83" s="17">
        <f t="shared" ref="M83:O83" si="22">SUM(M71:M82)</f>
        <v>0</v>
      </c>
      <c r="N83" s="17">
        <f t="shared" si="22"/>
        <v>0</v>
      </c>
      <c r="O83" s="17">
        <f t="shared" si="22"/>
        <v>0</v>
      </c>
      <c r="P83" s="3"/>
      <c r="Q83" s="29"/>
      <c r="U83" s="29"/>
    </row>
    <row r="84" spans="1:23" ht="6" customHeight="1" x14ac:dyDescent="0.25">
      <c r="A84" s="3"/>
      <c r="B84" s="45"/>
      <c r="C84" s="17"/>
      <c r="D84" s="17"/>
      <c r="E84" s="17"/>
      <c r="F84" s="3"/>
      <c r="G84" s="45"/>
      <c r="H84" s="17"/>
      <c r="I84" s="17"/>
      <c r="J84" s="17"/>
      <c r="K84" s="17"/>
      <c r="L84" s="17"/>
      <c r="M84" s="17"/>
      <c r="N84" s="17"/>
      <c r="O84" s="17"/>
      <c r="P84" s="3"/>
      <c r="Q84" s="29"/>
      <c r="U84" s="29"/>
    </row>
    <row r="85" spans="1:23" x14ac:dyDescent="0.25">
      <c r="A85" s="3"/>
      <c r="B85" s="2"/>
      <c r="C85" s="3"/>
      <c r="D85" s="3"/>
      <c r="E85" s="3"/>
      <c r="F85" s="3"/>
      <c r="G85" s="4"/>
      <c r="H85" s="3"/>
      <c r="I85" s="3"/>
      <c r="J85" s="3"/>
      <c r="K85" s="3"/>
      <c r="L85" s="3"/>
      <c r="M85" s="3"/>
      <c r="N85" s="3"/>
      <c r="O85" s="3"/>
      <c r="P85" s="3"/>
      <c r="S85" s="29"/>
    </row>
    <row r="86" spans="1:23" ht="31.5" customHeight="1" x14ac:dyDescent="0.25">
      <c r="A86" s="3"/>
      <c r="B86" s="605" t="s">
        <v>228</v>
      </c>
      <c r="C86" s="625"/>
      <c r="D86" s="625"/>
      <c r="E86" s="619"/>
      <c r="F86" s="3"/>
      <c r="G86" s="611" t="s">
        <v>39</v>
      </c>
      <c r="H86" s="624"/>
      <c r="I86" s="624"/>
      <c r="J86" s="624"/>
      <c r="K86" s="624"/>
      <c r="L86" s="624"/>
      <c r="M86" s="624"/>
      <c r="N86" s="624"/>
      <c r="O86" s="612"/>
      <c r="P86" s="3"/>
      <c r="Q86" s="33"/>
      <c r="R86" s="34"/>
      <c r="S86" s="34"/>
      <c r="U86" s="33"/>
      <c r="V86" s="34"/>
      <c r="W86" s="34"/>
    </row>
    <row r="87" spans="1:23" s="13" customFormat="1" ht="31.5" customHeight="1" x14ac:dyDescent="0.25">
      <c r="A87" s="11"/>
      <c r="B87" s="622">
        <f>+B69-1</f>
        <v>-4</v>
      </c>
      <c r="C87" s="318" t="str">
        <f>$C$11</f>
        <v>Not Used</v>
      </c>
      <c r="D87" s="318" t="str">
        <f>$D$11</f>
        <v>Not Used</v>
      </c>
      <c r="E87" s="318" t="str">
        <f>$E$11</f>
        <v>Not Used</v>
      </c>
      <c r="F87" s="11"/>
      <c r="G87" s="622">
        <f>+B87</f>
        <v>-4</v>
      </c>
      <c r="H87" s="191" t="str">
        <f>+$H$11</f>
        <v>Not Used</v>
      </c>
      <c r="I87" s="191" t="str">
        <f>+$I$11</f>
        <v>Not Used</v>
      </c>
      <c r="J87" s="191" t="str">
        <f>+$J$11</f>
        <v>Not Used</v>
      </c>
      <c r="K87" s="191" t="str">
        <f>+K$11</f>
        <v>Not Used</v>
      </c>
      <c r="L87" s="191" t="str">
        <f>+L$11</f>
        <v>Not Used</v>
      </c>
      <c r="M87" s="191" t="str">
        <f>+M$11</f>
        <v>Not Used</v>
      </c>
      <c r="N87" s="191" t="str">
        <f t="shared" ref="N87:O87" si="23">+N$11</f>
        <v>Not Used</v>
      </c>
      <c r="O87" s="191" t="str">
        <f t="shared" si="23"/>
        <v>Not Used</v>
      </c>
      <c r="P87" s="11"/>
      <c r="Q87" s="36"/>
      <c r="R87" s="37"/>
      <c r="S87" s="38"/>
      <c r="U87" s="36"/>
      <c r="V87" s="37"/>
      <c r="W87" s="38"/>
    </row>
    <row r="88" spans="1:23" s="340" customFormat="1" ht="25.5" customHeight="1" x14ac:dyDescent="0.25">
      <c r="A88" s="98"/>
      <c r="B88" s="623"/>
      <c r="C88" s="358" t="s">
        <v>247</v>
      </c>
      <c r="D88" s="358" t="s">
        <v>213</v>
      </c>
      <c r="E88" s="358" t="s">
        <v>248</v>
      </c>
      <c r="F88" s="98"/>
      <c r="G88" s="623"/>
      <c r="H88" s="358" t="s">
        <v>255</v>
      </c>
      <c r="I88" s="358" t="s">
        <v>256</v>
      </c>
      <c r="J88" s="358" t="s">
        <v>257</v>
      </c>
      <c r="K88" s="358" t="s">
        <v>258</v>
      </c>
      <c r="L88" s="358" t="s">
        <v>259</v>
      </c>
      <c r="M88" s="358" t="s">
        <v>260</v>
      </c>
      <c r="N88" s="358" t="s">
        <v>261</v>
      </c>
      <c r="O88" s="358" t="s">
        <v>262</v>
      </c>
      <c r="P88" s="98"/>
      <c r="Q88" s="330"/>
      <c r="R88" s="359"/>
      <c r="S88" s="360"/>
      <c r="U88" s="330"/>
      <c r="V88" s="359"/>
      <c r="W88" s="360"/>
    </row>
    <row r="89" spans="1:23" x14ac:dyDescent="0.25">
      <c r="A89" s="3"/>
      <c r="B89" s="39" t="s">
        <v>0</v>
      </c>
      <c r="C89" s="290"/>
      <c r="D89" s="290"/>
      <c r="E89" s="290"/>
      <c r="F89" s="3"/>
      <c r="G89" s="39" t="s">
        <v>0</v>
      </c>
      <c r="H89" s="290"/>
      <c r="I89" s="290"/>
      <c r="J89" s="290"/>
      <c r="K89" s="290"/>
      <c r="L89" s="290"/>
      <c r="M89" s="290"/>
      <c r="N89" s="290"/>
      <c r="O89" s="290"/>
      <c r="P89" s="3"/>
      <c r="Q89" s="33"/>
      <c r="R89" s="33"/>
      <c r="S89" s="42"/>
      <c r="U89" s="33"/>
      <c r="V89" s="33"/>
      <c r="W89" s="42"/>
    </row>
    <row r="90" spans="1:23" x14ac:dyDescent="0.25">
      <c r="A90" s="3"/>
      <c r="B90" s="39" t="s">
        <v>1</v>
      </c>
      <c r="C90" s="291"/>
      <c r="D90" s="291"/>
      <c r="E90" s="291"/>
      <c r="F90" s="3"/>
      <c r="G90" s="39" t="s">
        <v>1</v>
      </c>
      <c r="H90" s="291"/>
      <c r="I90" s="290"/>
      <c r="J90" s="290"/>
      <c r="K90" s="290"/>
      <c r="L90" s="290"/>
      <c r="M90" s="290"/>
      <c r="N90" s="290"/>
      <c r="O90" s="290"/>
      <c r="P90" s="3"/>
      <c r="Q90" s="33"/>
      <c r="R90" s="33"/>
      <c r="S90" s="42"/>
      <c r="U90" s="33"/>
      <c r="V90" s="33"/>
      <c r="W90" s="42"/>
    </row>
    <row r="91" spans="1:23" x14ac:dyDescent="0.25">
      <c r="A91" s="3"/>
      <c r="B91" s="39" t="s">
        <v>2</v>
      </c>
      <c r="C91" s="291"/>
      <c r="D91" s="291"/>
      <c r="E91" s="291"/>
      <c r="F91" s="3"/>
      <c r="G91" s="39" t="s">
        <v>2</v>
      </c>
      <c r="H91" s="291"/>
      <c r="I91" s="290"/>
      <c r="J91" s="290"/>
      <c r="K91" s="290"/>
      <c r="L91" s="290"/>
      <c r="M91" s="290"/>
      <c r="N91" s="290"/>
      <c r="O91" s="290"/>
      <c r="P91" s="3"/>
      <c r="Q91" s="33"/>
      <c r="R91" s="33"/>
      <c r="S91" s="42"/>
      <c r="U91" s="33"/>
      <c r="V91" s="33"/>
      <c r="W91" s="42"/>
    </row>
    <row r="92" spans="1:23" x14ac:dyDescent="0.25">
      <c r="A92" s="3"/>
      <c r="B92" s="39" t="s">
        <v>3</v>
      </c>
      <c r="C92" s="291"/>
      <c r="D92" s="291"/>
      <c r="E92" s="291"/>
      <c r="F92" s="3"/>
      <c r="G92" s="39" t="s">
        <v>3</v>
      </c>
      <c r="H92" s="291"/>
      <c r="I92" s="290"/>
      <c r="J92" s="290"/>
      <c r="K92" s="290"/>
      <c r="L92" s="290"/>
      <c r="M92" s="290"/>
      <c r="N92" s="290"/>
      <c r="O92" s="290"/>
      <c r="P92" s="3"/>
      <c r="Q92" s="33"/>
      <c r="R92" s="33"/>
      <c r="S92" s="42"/>
      <c r="U92" s="33"/>
      <c r="V92" s="33"/>
      <c r="W92" s="42"/>
    </row>
    <row r="93" spans="1:23" x14ac:dyDescent="0.25">
      <c r="A93" s="3"/>
      <c r="B93" s="39" t="s">
        <v>4</v>
      </c>
      <c r="C93" s="291"/>
      <c r="D93" s="291"/>
      <c r="E93" s="291"/>
      <c r="F93" s="3"/>
      <c r="G93" s="39" t="s">
        <v>4</v>
      </c>
      <c r="H93" s="291"/>
      <c r="I93" s="290"/>
      <c r="J93" s="290"/>
      <c r="K93" s="290"/>
      <c r="L93" s="290"/>
      <c r="M93" s="290"/>
      <c r="N93" s="290"/>
      <c r="O93" s="290"/>
      <c r="P93" s="3"/>
      <c r="Q93" s="33"/>
      <c r="R93" s="34"/>
      <c r="S93" s="34"/>
      <c r="U93" s="33"/>
      <c r="V93" s="34"/>
      <c r="W93" s="34"/>
    </row>
    <row r="94" spans="1:23" x14ac:dyDescent="0.25">
      <c r="A94" s="3"/>
      <c r="B94" s="39" t="s">
        <v>5</v>
      </c>
      <c r="C94" s="291"/>
      <c r="D94" s="291"/>
      <c r="E94" s="291"/>
      <c r="F94" s="3"/>
      <c r="G94" s="39" t="s">
        <v>5</v>
      </c>
      <c r="H94" s="291"/>
      <c r="I94" s="290"/>
      <c r="J94" s="290"/>
      <c r="K94" s="290"/>
      <c r="L94" s="290"/>
      <c r="M94" s="290"/>
      <c r="N94" s="290"/>
      <c r="O94" s="290"/>
      <c r="P94" s="3"/>
      <c r="Q94" s="33"/>
      <c r="R94" s="34"/>
      <c r="S94" s="34"/>
      <c r="U94" s="33"/>
      <c r="V94" s="34"/>
      <c r="W94" s="34"/>
    </row>
    <row r="95" spans="1:23" ht="15" customHeight="1" x14ac:dyDescent="0.25">
      <c r="A95" s="3"/>
      <c r="B95" s="39" t="s">
        <v>6</v>
      </c>
      <c r="C95" s="291"/>
      <c r="D95" s="291"/>
      <c r="E95" s="291"/>
      <c r="F95" s="3"/>
      <c r="G95" s="39" t="s">
        <v>6</v>
      </c>
      <c r="H95" s="291"/>
      <c r="I95" s="290"/>
      <c r="J95" s="290"/>
      <c r="K95" s="290"/>
      <c r="L95" s="290"/>
      <c r="M95" s="290"/>
      <c r="N95" s="290"/>
      <c r="O95" s="290"/>
      <c r="P95" s="3"/>
      <c r="Q95" s="33"/>
      <c r="R95" s="34"/>
      <c r="S95" s="34"/>
      <c r="U95" s="33"/>
      <c r="V95" s="34"/>
      <c r="W95" s="34"/>
    </row>
    <row r="96" spans="1:23" x14ac:dyDescent="0.25">
      <c r="A96" s="3"/>
      <c r="B96" s="39" t="s">
        <v>7</v>
      </c>
      <c r="C96" s="291"/>
      <c r="D96" s="291"/>
      <c r="E96" s="291"/>
      <c r="F96" s="3"/>
      <c r="G96" s="39" t="s">
        <v>7</v>
      </c>
      <c r="H96" s="291"/>
      <c r="I96" s="290"/>
      <c r="J96" s="290"/>
      <c r="K96" s="290"/>
      <c r="L96" s="290"/>
      <c r="M96" s="290"/>
      <c r="N96" s="290"/>
      <c r="O96" s="290"/>
      <c r="P96" s="3"/>
      <c r="Q96" s="33"/>
      <c r="R96" s="34"/>
      <c r="S96" s="34"/>
      <c r="U96" s="33"/>
      <c r="V96" s="34"/>
      <c r="W96" s="34"/>
    </row>
    <row r="97" spans="1:23" ht="15" customHeight="1" x14ac:dyDescent="0.25">
      <c r="A97" s="3"/>
      <c r="B97" s="39" t="s">
        <v>8</v>
      </c>
      <c r="C97" s="291"/>
      <c r="D97" s="291"/>
      <c r="E97" s="291"/>
      <c r="F97" s="3"/>
      <c r="G97" s="39" t="s">
        <v>8</v>
      </c>
      <c r="H97" s="291"/>
      <c r="I97" s="290"/>
      <c r="J97" s="290"/>
      <c r="K97" s="290"/>
      <c r="L97" s="290"/>
      <c r="M97" s="290"/>
      <c r="N97" s="290"/>
      <c r="O97" s="290"/>
      <c r="P97" s="3"/>
      <c r="Q97" s="33"/>
      <c r="R97" s="34"/>
      <c r="S97" s="34"/>
      <c r="U97" s="33"/>
      <c r="V97" s="34"/>
      <c r="W97" s="34"/>
    </row>
    <row r="98" spans="1:23" x14ac:dyDescent="0.25">
      <c r="A98" s="3"/>
      <c r="B98" s="39" t="s">
        <v>9</v>
      </c>
      <c r="C98" s="291"/>
      <c r="D98" s="291"/>
      <c r="E98" s="291"/>
      <c r="F98" s="3"/>
      <c r="G98" s="39" t="s">
        <v>9</v>
      </c>
      <c r="H98" s="291"/>
      <c r="I98" s="290"/>
      <c r="J98" s="290"/>
      <c r="K98" s="290"/>
      <c r="L98" s="290"/>
      <c r="M98" s="290"/>
      <c r="N98" s="290"/>
      <c r="O98" s="290"/>
      <c r="P98" s="3"/>
      <c r="Q98" s="33"/>
      <c r="R98" s="34"/>
      <c r="S98" s="34"/>
      <c r="U98" s="33"/>
      <c r="V98" s="34"/>
      <c r="W98" s="34"/>
    </row>
    <row r="99" spans="1:23" x14ac:dyDescent="0.25">
      <c r="A99" s="3"/>
      <c r="B99" s="39" t="s">
        <v>10</v>
      </c>
      <c r="C99" s="291"/>
      <c r="D99" s="291"/>
      <c r="E99" s="291"/>
      <c r="F99" s="3"/>
      <c r="G99" s="39" t="s">
        <v>10</v>
      </c>
      <c r="H99" s="291"/>
      <c r="I99" s="290"/>
      <c r="J99" s="290"/>
      <c r="K99" s="290"/>
      <c r="L99" s="290"/>
      <c r="M99" s="290"/>
      <c r="N99" s="290"/>
      <c r="O99" s="290"/>
      <c r="P99" s="3"/>
      <c r="Q99" s="33"/>
      <c r="R99" s="34"/>
      <c r="S99" s="34"/>
      <c r="U99" s="33"/>
      <c r="V99" s="34"/>
      <c r="W99" s="34"/>
    </row>
    <row r="100" spans="1:23" x14ac:dyDescent="0.25">
      <c r="A100" s="3"/>
      <c r="B100" s="39" t="s">
        <v>11</v>
      </c>
      <c r="C100" s="291"/>
      <c r="D100" s="291"/>
      <c r="E100" s="291"/>
      <c r="F100" s="3"/>
      <c r="G100" s="39" t="s">
        <v>11</v>
      </c>
      <c r="H100" s="291"/>
      <c r="I100" s="290"/>
      <c r="J100" s="290"/>
      <c r="K100" s="290"/>
      <c r="L100" s="290"/>
      <c r="M100" s="290"/>
      <c r="N100" s="290"/>
      <c r="O100" s="290"/>
      <c r="P100" s="3"/>
      <c r="Q100" s="33"/>
      <c r="R100" s="34"/>
      <c r="S100" s="34"/>
      <c r="U100" s="33"/>
      <c r="V100" s="34"/>
      <c r="W100" s="34"/>
    </row>
    <row r="101" spans="1:23" x14ac:dyDescent="0.25">
      <c r="A101" s="3"/>
      <c r="B101" s="45" t="s">
        <v>42</v>
      </c>
      <c r="C101" s="17">
        <f>SUM(C89:C100)</f>
        <v>0</v>
      </c>
      <c r="D101" s="17">
        <f t="shared" ref="D101:E101" si="24">SUM(D89:D100)</f>
        <v>0</v>
      </c>
      <c r="E101" s="17">
        <f t="shared" si="24"/>
        <v>0</v>
      </c>
      <c r="F101" s="3"/>
      <c r="G101" s="45" t="s">
        <v>42</v>
      </c>
      <c r="H101" s="17">
        <f>SUM(H89:H100)</f>
        <v>0</v>
      </c>
      <c r="I101" s="17">
        <f t="shared" ref="I101" si="25">SUM(I89:I100)</f>
        <v>0</v>
      </c>
      <c r="J101" s="17">
        <f t="shared" ref="J101" si="26">SUM(J89:J100)</f>
        <v>0</v>
      </c>
      <c r="K101" s="17">
        <f t="shared" ref="K101" si="27">SUM(K89:K100)</f>
        <v>0</v>
      </c>
      <c r="L101" s="17">
        <f t="shared" ref="L101" si="28">SUM(L89:L100)</f>
        <v>0</v>
      </c>
      <c r="M101" s="17">
        <f t="shared" ref="M101:O101" si="29">SUM(M89:M100)</f>
        <v>0</v>
      </c>
      <c r="N101" s="17">
        <f t="shared" si="29"/>
        <v>0</v>
      </c>
      <c r="O101" s="17">
        <f t="shared" si="29"/>
        <v>0</v>
      </c>
      <c r="P101" s="3"/>
      <c r="Q101" s="29"/>
      <c r="U101" s="29"/>
    </row>
    <row r="102" spans="1:23" x14ac:dyDescent="0.25">
      <c r="A102" s="3"/>
      <c r="B102" s="3"/>
      <c r="C102" s="3"/>
      <c r="D102" s="3"/>
      <c r="E102" s="3"/>
      <c r="F102" s="3"/>
      <c r="G102" s="3"/>
      <c r="H102" s="3"/>
      <c r="I102" s="3"/>
      <c r="J102" s="3"/>
      <c r="K102" s="3"/>
      <c r="L102" s="3"/>
      <c r="M102" s="3"/>
      <c r="N102" s="3"/>
      <c r="O102" s="3"/>
      <c r="P102" s="3"/>
    </row>
  </sheetData>
  <sheetProtection algorithmName="SHA-512" hashValue="MQ16TldmLju5LWyVVzpUam3tL6YfIdev8tvWYJAT/LFmiiQ/40pA1UpGUz0pyBYaSdXcIv79FRDYOKBzEMGqNA==" saltValue="KxnXVzcQdVa7KHO5DbQKyg==" spinCount="100000" sheet="1" objects="1" scenarios="1" selectLockedCells="1"/>
  <mergeCells count="21">
    <mergeCell ref="A5:M5"/>
    <mergeCell ref="G10:O10"/>
    <mergeCell ref="G32:O32"/>
    <mergeCell ref="B51:B52"/>
    <mergeCell ref="G51:G52"/>
    <mergeCell ref="G11:G12"/>
    <mergeCell ref="B11:B12"/>
    <mergeCell ref="G50:O50"/>
    <mergeCell ref="B33:B34"/>
    <mergeCell ref="G33:G34"/>
    <mergeCell ref="B10:E10"/>
    <mergeCell ref="B32:E32"/>
    <mergeCell ref="B50:E50"/>
    <mergeCell ref="B87:B88"/>
    <mergeCell ref="G87:G88"/>
    <mergeCell ref="B69:B70"/>
    <mergeCell ref="G69:G70"/>
    <mergeCell ref="G68:O68"/>
    <mergeCell ref="G86:O86"/>
    <mergeCell ref="B68:E68"/>
    <mergeCell ref="B86:E86"/>
  </mergeCells>
  <pageMargins left="0.5" right="0.5" top="0.5" bottom="0.5" header="0.3" footer="0.3"/>
  <pageSetup scale="59" fitToHeight="0" orientation="landscape" r:id="rId1"/>
  <headerFooter>
    <oddFooter>&amp;L&amp;F; &amp;A&amp;RPrinted on &amp;D</oddFooter>
  </headerFooter>
  <rowBreaks count="1" manualBreakCount="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fitToPage="1"/>
  </sheetPr>
  <dimension ref="A1:T52"/>
  <sheetViews>
    <sheetView topLeftCell="A22" zoomScale="86" zoomScaleNormal="86" workbookViewId="0">
      <selection activeCell="D14" sqref="D14"/>
    </sheetView>
  </sheetViews>
  <sheetFormatPr defaultColWidth="11.5703125" defaultRowHeight="15" x14ac:dyDescent="0.25"/>
  <cols>
    <col min="1" max="1" width="6.28515625" style="5" customWidth="1"/>
    <col min="2" max="2" width="11.5703125" style="5"/>
    <col min="3" max="5" width="16.28515625" style="5" customWidth="1"/>
    <col min="6" max="6" width="8.140625" style="5" customWidth="1"/>
    <col min="7" max="7" width="11.5703125" style="5"/>
    <col min="8" max="15" width="16.140625" style="5" customWidth="1"/>
    <col min="16" max="16" width="3.42578125" style="5" customWidth="1"/>
    <col min="17" max="16384" width="11.5703125" style="5"/>
  </cols>
  <sheetData>
    <row r="1" spans="1:20" ht="28.5" x14ac:dyDescent="0.45">
      <c r="A1" s="1" t="s">
        <v>229</v>
      </c>
      <c r="B1" s="2"/>
      <c r="C1" s="3"/>
      <c r="D1" s="3"/>
      <c r="E1" s="3"/>
      <c r="F1" s="3"/>
      <c r="G1" s="4"/>
      <c r="H1" s="3"/>
      <c r="I1" s="3"/>
      <c r="J1" s="3"/>
      <c r="K1" s="3"/>
      <c r="L1" s="3"/>
      <c r="M1" s="3"/>
      <c r="N1" s="3"/>
      <c r="O1" s="3"/>
      <c r="P1" s="2"/>
    </row>
    <row r="2" spans="1:20" x14ac:dyDescent="0.25">
      <c r="A2" s="3"/>
      <c r="B2" s="2"/>
      <c r="C2" s="3"/>
      <c r="D2" s="3"/>
      <c r="E2" s="3"/>
      <c r="F2" s="3"/>
      <c r="G2" s="4"/>
      <c r="H2" s="3"/>
      <c r="I2" s="3"/>
      <c r="J2" s="3"/>
      <c r="K2" s="3"/>
      <c r="L2" s="3"/>
      <c r="M2" s="3"/>
      <c r="N2" s="3"/>
      <c r="O2" s="3"/>
      <c r="P2" s="2"/>
    </row>
    <row r="3" spans="1:20" ht="102" customHeight="1" x14ac:dyDescent="0.25">
      <c r="A3" s="592" t="s">
        <v>301</v>
      </c>
      <c r="B3" s="593"/>
      <c r="C3" s="593"/>
      <c r="D3" s="593"/>
      <c r="E3" s="593"/>
      <c r="F3" s="593"/>
      <c r="G3" s="593"/>
      <c r="H3" s="593"/>
      <c r="I3" s="593"/>
      <c r="J3" s="593"/>
      <c r="K3" s="593"/>
      <c r="L3" s="593"/>
      <c r="M3" s="594"/>
      <c r="N3" s="83"/>
      <c r="O3" s="83"/>
      <c r="P3" s="2"/>
    </row>
    <row r="4" spans="1:20" x14ac:dyDescent="0.25">
      <c r="A4" s="3"/>
      <c r="B4" s="2"/>
      <c r="C4" s="3"/>
      <c r="D4" s="3"/>
      <c r="E4" s="4"/>
      <c r="F4" s="3"/>
      <c r="G4" s="2"/>
      <c r="H4" s="3"/>
      <c r="I4" s="3"/>
      <c r="J4" s="3"/>
      <c r="K4" s="3"/>
      <c r="L4" s="3"/>
      <c r="M4" s="3"/>
      <c r="N4" s="3"/>
      <c r="O4" s="3"/>
      <c r="P4" s="3"/>
    </row>
    <row r="5" spans="1:20" ht="11.25" customHeight="1" x14ac:dyDescent="0.25">
      <c r="A5" s="3"/>
      <c r="B5" s="2"/>
      <c r="C5" s="3"/>
      <c r="D5" s="3"/>
      <c r="E5" s="4"/>
      <c r="F5" s="3"/>
      <c r="G5" s="2"/>
      <c r="H5" s="3"/>
      <c r="I5" s="3"/>
      <c r="J5" s="3"/>
      <c r="K5" s="3"/>
      <c r="L5" s="3"/>
      <c r="M5" s="3"/>
      <c r="N5" s="3"/>
      <c r="O5" s="3"/>
      <c r="P5" s="3"/>
    </row>
    <row r="6" spans="1:20" ht="24" customHeight="1" x14ac:dyDescent="0.25">
      <c r="A6" s="626" t="s">
        <v>25</v>
      </c>
      <c r="B6" s="627"/>
      <c r="C6" s="628">
        <f>+'1-Budget Input'!C14:G14</f>
        <v>0</v>
      </c>
      <c r="D6" s="629"/>
      <c r="E6" s="629"/>
      <c r="F6" s="629"/>
      <c r="G6" s="630"/>
      <c r="H6" s="26"/>
      <c r="I6" s="3"/>
      <c r="J6" s="3"/>
      <c r="K6" s="3"/>
      <c r="L6" s="3"/>
      <c r="M6" s="3"/>
      <c r="N6" s="3"/>
      <c r="O6" s="3"/>
      <c r="P6" s="3"/>
    </row>
    <row r="7" spans="1:20" ht="16.5" customHeight="1" x14ac:dyDescent="0.3">
      <c r="A7" s="15"/>
      <c r="B7" s="2"/>
      <c r="C7" s="3"/>
      <c r="D7" s="3"/>
      <c r="E7" s="4"/>
      <c r="F7" s="3"/>
      <c r="G7" s="2"/>
      <c r="H7" s="3"/>
      <c r="I7" s="3"/>
      <c r="J7" s="3"/>
      <c r="K7" s="3"/>
      <c r="L7" s="3"/>
      <c r="M7" s="3"/>
      <c r="N7" s="3"/>
      <c r="O7" s="3"/>
      <c r="P7" s="3"/>
    </row>
    <row r="8" spans="1:20" ht="24" customHeight="1" x14ac:dyDescent="0.25">
      <c r="A8" s="626" t="s">
        <v>23</v>
      </c>
      <c r="B8" s="627"/>
      <c r="C8" s="27">
        <f>+'1-Budget Input'!C16</f>
        <v>0</v>
      </c>
      <c r="D8" s="26"/>
      <c r="E8" s="4"/>
      <c r="F8" s="3"/>
      <c r="G8" s="2"/>
      <c r="H8" s="3"/>
      <c r="I8" s="3"/>
      <c r="J8" s="3"/>
      <c r="K8" s="3"/>
      <c r="L8" s="3"/>
      <c r="M8" s="3"/>
      <c r="N8" s="3"/>
      <c r="O8" s="3"/>
      <c r="P8" s="3"/>
    </row>
    <row r="9" spans="1:20" ht="8.25" customHeight="1" x14ac:dyDescent="0.25">
      <c r="A9" s="3"/>
      <c r="B9" s="2"/>
      <c r="C9" s="3"/>
      <c r="D9" s="3"/>
      <c r="E9" s="4"/>
      <c r="F9" s="3"/>
      <c r="G9" s="2"/>
      <c r="H9" s="3"/>
      <c r="I9" s="3"/>
      <c r="J9" s="3"/>
      <c r="K9" s="3"/>
      <c r="L9" s="3"/>
      <c r="M9" s="3"/>
      <c r="N9" s="3"/>
      <c r="O9" s="3"/>
      <c r="P9" s="3"/>
    </row>
    <row r="10" spans="1:20" ht="10.5" customHeight="1" x14ac:dyDescent="0.25">
      <c r="A10" s="3"/>
      <c r="B10" s="2"/>
      <c r="C10" s="3"/>
      <c r="D10" s="3"/>
      <c r="E10" s="3"/>
      <c r="F10" s="3"/>
      <c r="G10" s="4"/>
      <c r="H10" s="3"/>
      <c r="I10" s="3"/>
      <c r="J10" s="3"/>
      <c r="K10" s="3"/>
      <c r="L10" s="3"/>
      <c r="M10" s="3"/>
      <c r="N10" s="3"/>
      <c r="O10" s="3"/>
      <c r="P10" s="2"/>
    </row>
    <row r="11" spans="1:20" ht="18.75" x14ac:dyDescent="0.3">
      <c r="A11" s="15" t="s">
        <v>238</v>
      </c>
      <c r="B11" s="29"/>
      <c r="C11" s="3"/>
      <c r="D11" s="3"/>
      <c r="E11" s="3"/>
      <c r="F11" s="3"/>
      <c r="G11" s="4"/>
      <c r="H11" s="3"/>
      <c r="I11" s="3"/>
      <c r="J11" s="3"/>
      <c r="K11" s="3"/>
      <c r="L11" s="3"/>
      <c r="M11" s="3"/>
      <c r="N11" s="3"/>
      <c r="O11" s="3"/>
      <c r="P11" s="3"/>
    </row>
    <row r="12" spans="1:20" ht="12.75" customHeight="1" x14ac:dyDescent="0.25">
      <c r="A12" s="3"/>
      <c r="B12" s="362" t="s">
        <v>240</v>
      </c>
      <c r="C12" s="86"/>
      <c r="D12" s="86"/>
      <c r="E12" s="86"/>
      <c r="F12" s="86"/>
      <c r="G12" s="88"/>
      <c r="H12" s="86"/>
      <c r="I12" s="3"/>
      <c r="J12" s="3"/>
      <c r="K12" s="3"/>
      <c r="L12" s="3"/>
      <c r="M12" s="3"/>
      <c r="N12" s="3"/>
      <c r="O12" s="3"/>
      <c r="P12" s="2"/>
    </row>
    <row r="13" spans="1:20" ht="12.75" customHeight="1" x14ac:dyDescent="0.25">
      <c r="A13" s="3"/>
      <c r="B13" s="362" t="s">
        <v>239</v>
      </c>
      <c r="C13" s="86"/>
      <c r="D13" s="86"/>
      <c r="E13" s="86"/>
      <c r="F13" s="86"/>
      <c r="G13" s="88"/>
      <c r="H13" s="86"/>
      <c r="I13" s="3"/>
      <c r="J13" s="3"/>
      <c r="K13" s="3"/>
      <c r="L13" s="3"/>
      <c r="M13" s="3"/>
      <c r="N13" s="3"/>
      <c r="O13" s="3"/>
      <c r="P13" s="2"/>
    </row>
    <row r="14" spans="1:20" ht="12.75" customHeight="1" x14ac:dyDescent="0.25">
      <c r="A14" s="3"/>
      <c r="B14" s="2"/>
      <c r="C14" s="3"/>
      <c r="D14" s="3"/>
      <c r="E14" s="3"/>
      <c r="F14" s="3"/>
      <c r="G14" s="4"/>
      <c r="H14" s="3"/>
      <c r="I14" s="3"/>
      <c r="J14" s="3"/>
      <c r="K14" s="3"/>
      <c r="L14" s="3"/>
      <c r="M14" s="3"/>
      <c r="N14" s="3"/>
      <c r="O14" s="3"/>
      <c r="P14" s="2"/>
    </row>
    <row r="15" spans="1:20" ht="31.5" customHeight="1" x14ac:dyDescent="0.25">
      <c r="A15" s="3"/>
      <c r="B15" s="605" t="s">
        <v>233</v>
      </c>
      <c r="C15" s="625"/>
      <c r="D15" s="625"/>
      <c r="E15" s="619"/>
      <c r="F15" s="3"/>
      <c r="G15" s="611" t="s">
        <v>234</v>
      </c>
      <c r="H15" s="624"/>
      <c r="I15" s="624"/>
      <c r="J15" s="624"/>
      <c r="K15" s="624"/>
      <c r="L15" s="624"/>
      <c r="M15" s="624"/>
      <c r="N15" s="624"/>
      <c r="O15" s="612"/>
      <c r="P15" s="43"/>
      <c r="R15" s="33"/>
      <c r="S15" s="34"/>
      <c r="T15" s="34"/>
    </row>
    <row r="16" spans="1:20" s="13" customFormat="1" ht="31.5" customHeight="1" x14ac:dyDescent="0.25">
      <c r="A16" s="11"/>
      <c r="B16" s="622">
        <f>+B37</f>
        <v>0</v>
      </c>
      <c r="C16" s="409" t="str">
        <f>+C37</f>
        <v>Not Used</v>
      </c>
      <c r="D16" s="409" t="str">
        <f t="shared" ref="D16:E16" si="0">+D37</f>
        <v>Not Used</v>
      </c>
      <c r="E16" s="409" t="str">
        <f t="shared" si="0"/>
        <v>Not Used</v>
      </c>
      <c r="F16" s="11"/>
      <c r="G16" s="622">
        <f>+G37</f>
        <v>0</v>
      </c>
      <c r="H16" s="409" t="str">
        <f t="shared" ref="H16:O16" si="1">+H37</f>
        <v>Not Used</v>
      </c>
      <c r="I16" s="409" t="str">
        <f t="shared" si="1"/>
        <v>Not Used</v>
      </c>
      <c r="J16" s="409" t="str">
        <f t="shared" si="1"/>
        <v>Not Used</v>
      </c>
      <c r="K16" s="409" t="str">
        <f t="shared" si="1"/>
        <v>Not Used</v>
      </c>
      <c r="L16" s="409" t="str">
        <f t="shared" si="1"/>
        <v>Not Used</v>
      </c>
      <c r="M16" s="409" t="str">
        <f t="shared" si="1"/>
        <v>Not Used</v>
      </c>
      <c r="N16" s="409" t="str">
        <f t="shared" si="1"/>
        <v>Not Used</v>
      </c>
      <c r="O16" s="409" t="str">
        <f t="shared" si="1"/>
        <v>Not Used</v>
      </c>
      <c r="P16" s="61"/>
      <c r="R16" s="36"/>
      <c r="S16" s="37"/>
      <c r="T16" s="312"/>
    </row>
    <row r="17" spans="1:20" s="340" customFormat="1" ht="25.5" customHeight="1" x14ac:dyDescent="0.25">
      <c r="A17" s="98"/>
      <c r="B17" s="623"/>
      <c r="C17" s="358" t="s">
        <v>247</v>
      </c>
      <c r="D17" s="358" t="s">
        <v>213</v>
      </c>
      <c r="E17" s="358" t="s">
        <v>248</v>
      </c>
      <c r="F17" s="98"/>
      <c r="G17" s="623"/>
      <c r="H17" s="358" t="s">
        <v>255</v>
      </c>
      <c r="I17" s="358" t="s">
        <v>256</v>
      </c>
      <c r="J17" s="358" t="s">
        <v>257</v>
      </c>
      <c r="K17" s="358" t="s">
        <v>258</v>
      </c>
      <c r="L17" s="358" t="s">
        <v>259</v>
      </c>
      <c r="M17" s="358" t="s">
        <v>260</v>
      </c>
      <c r="N17" s="358" t="s">
        <v>261</v>
      </c>
      <c r="O17" s="358" t="s">
        <v>262</v>
      </c>
      <c r="P17" s="31"/>
      <c r="R17" s="330"/>
      <c r="S17" s="359"/>
      <c r="T17" s="360"/>
    </row>
    <row r="18" spans="1:20" s="381" customFormat="1" ht="35.25" customHeight="1" x14ac:dyDescent="0.25">
      <c r="A18" s="379"/>
      <c r="B18" s="378" t="s">
        <v>230</v>
      </c>
      <c r="C18" s="438" t="str">
        <f>+C39</f>
        <v>Not Used</v>
      </c>
      <c r="D18" s="438" t="str">
        <f t="shared" ref="D18:E18" si="2">+D39</f>
        <v>Not Used</v>
      </c>
      <c r="E18" s="438" t="str">
        <f t="shared" si="2"/>
        <v>Not Used</v>
      </c>
      <c r="F18" s="380"/>
      <c r="G18" s="378" t="s">
        <v>230</v>
      </c>
      <c r="H18" s="438" t="str">
        <f t="shared" ref="H18:O18" si="3">+H39</f>
        <v>Not Used</v>
      </c>
      <c r="I18" s="438" t="str">
        <f t="shared" si="3"/>
        <v>Not Used</v>
      </c>
      <c r="J18" s="438" t="str">
        <f t="shared" si="3"/>
        <v>Not Used</v>
      </c>
      <c r="K18" s="438" t="str">
        <f t="shared" si="3"/>
        <v>Not Used</v>
      </c>
      <c r="L18" s="438" t="str">
        <f t="shared" si="3"/>
        <v>Not Used</v>
      </c>
      <c r="M18" s="438" t="str">
        <f t="shared" si="3"/>
        <v>Not Used</v>
      </c>
      <c r="N18" s="438" t="str">
        <f t="shared" si="3"/>
        <v>Not Used</v>
      </c>
      <c r="O18" s="438" t="str">
        <f t="shared" si="3"/>
        <v>Not Used</v>
      </c>
      <c r="P18" s="432"/>
      <c r="R18" s="382"/>
      <c r="S18" s="383"/>
      <c r="T18" s="384"/>
    </row>
    <row r="19" spans="1:20" x14ac:dyDescent="0.25">
      <c r="A19" s="3"/>
      <c r="B19" s="39" t="s">
        <v>149</v>
      </c>
      <c r="C19" s="439" t="str">
        <f t="shared" ref="C19" si="4">IF(C$18="Not Used","",C40)</f>
        <v/>
      </c>
      <c r="D19" s="439" t="str">
        <f t="shared" ref="D19" si="5">IF(D$18="Not Used","",D40)</f>
        <v/>
      </c>
      <c r="E19" s="439">
        <f>+'1-Budget Input'!D35</f>
        <v>0</v>
      </c>
      <c r="F19" s="3"/>
      <c r="G19" s="39" t="s">
        <v>149</v>
      </c>
      <c r="H19" s="439" t="str">
        <f t="shared" ref="H19:K19" si="6">IF(H$18="Not Used","",H40)</f>
        <v/>
      </c>
      <c r="I19" s="439" t="str">
        <f t="shared" si="6"/>
        <v/>
      </c>
      <c r="J19" s="439" t="str">
        <f t="shared" si="6"/>
        <v/>
      </c>
      <c r="K19" s="439" t="str">
        <f t="shared" si="6"/>
        <v/>
      </c>
      <c r="L19" s="439" t="str">
        <f>IF(L$18="Not Used","",L40)</f>
        <v/>
      </c>
      <c r="M19" s="439" t="str">
        <f>IF(M$18="Not Used","",M40)</f>
        <v/>
      </c>
      <c r="N19" s="439" t="str">
        <f>IF(N$18="Not Used","",N40)</f>
        <v/>
      </c>
      <c r="O19" s="439">
        <f>+'1-Budget Input'!D70</f>
        <v>0</v>
      </c>
      <c r="P19" s="32"/>
      <c r="R19" s="33"/>
      <c r="S19" s="33"/>
      <c r="T19" s="42"/>
    </row>
    <row r="20" spans="1:20" x14ac:dyDescent="0.25">
      <c r="A20" s="3"/>
      <c r="B20" s="39" t="s">
        <v>150</v>
      </c>
      <c r="C20" s="439" t="str">
        <f t="shared" ref="C20" si="7">IF(C$18="Not Used","",C41-C40)</f>
        <v/>
      </c>
      <c r="D20" s="439" t="str">
        <f t="shared" ref="D20" si="8">IF(D$18="Not Used","",D41-D40)</f>
        <v/>
      </c>
      <c r="E20" s="439">
        <f>+'1-Budget Input'!D37</f>
        <v>0</v>
      </c>
      <c r="F20" s="3"/>
      <c r="G20" s="39" t="s">
        <v>150</v>
      </c>
      <c r="H20" s="439" t="str">
        <f t="shared" ref="H20:K30" si="9">IF(H$18="Not Used","",H41-H40)</f>
        <v/>
      </c>
      <c r="I20" s="439" t="str">
        <f t="shared" si="9"/>
        <v/>
      </c>
      <c r="J20" s="439" t="str">
        <f t="shared" si="9"/>
        <v/>
      </c>
      <c r="K20" s="439" t="str">
        <f t="shared" si="9"/>
        <v/>
      </c>
      <c r="L20" s="439" t="str">
        <f>IF(L$18="Not Used","",L41-L40)</f>
        <v/>
      </c>
      <c r="M20" s="439" t="str">
        <f>IF(M$18="Not Used","",M41-M40)</f>
        <v/>
      </c>
      <c r="N20" s="439" t="str">
        <f>IF(N$18="Not Used","",N41-N40)</f>
        <v/>
      </c>
      <c r="O20" s="439">
        <f>+'1-Budget Input'!D72</f>
        <v>0</v>
      </c>
      <c r="P20" s="32"/>
      <c r="R20" s="33"/>
      <c r="S20" s="33"/>
      <c r="T20" s="42"/>
    </row>
    <row r="21" spans="1:20" x14ac:dyDescent="0.25">
      <c r="A21" s="3"/>
      <c r="B21" s="39" t="s">
        <v>151</v>
      </c>
      <c r="C21" s="439" t="str">
        <f t="shared" ref="C21" si="10">IF(C$18="Not Used","",C42-C41)</f>
        <v/>
      </c>
      <c r="D21" s="439" t="str">
        <f t="shared" ref="D21" si="11">IF(D$18="Not Used","",D42-D41)</f>
        <v/>
      </c>
      <c r="E21" s="439">
        <f>+'1-Budget Input'!D39</f>
        <v>0</v>
      </c>
      <c r="F21" s="3"/>
      <c r="G21" s="39" t="s">
        <v>151</v>
      </c>
      <c r="H21" s="439" t="str">
        <f t="shared" si="9"/>
        <v/>
      </c>
      <c r="I21" s="439" t="str">
        <f t="shared" si="9"/>
        <v/>
      </c>
      <c r="J21" s="439" t="str">
        <f t="shared" si="9"/>
        <v/>
      </c>
      <c r="K21" s="439" t="str">
        <f t="shared" si="9"/>
        <v/>
      </c>
      <c r="L21" s="439" t="str">
        <f t="shared" ref="L21" si="12">IF(L$18="Not Used","",L42-L41)</f>
        <v/>
      </c>
      <c r="M21" s="439" t="str">
        <f t="shared" ref="M21:N30" si="13">IF(M$18="Not Used","",M42-M41)</f>
        <v/>
      </c>
      <c r="N21" s="439" t="str">
        <f t="shared" si="13"/>
        <v/>
      </c>
      <c r="O21" s="439">
        <f>+'1-Budget Input'!D74</f>
        <v>0</v>
      </c>
      <c r="P21" s="32"/>
      <c r="R21" s="33"/>
      <c r="S21" s="33"/>
      <c r="T21" s="42"/>
    </row>
    <row r="22" spans="1:20" x14ac:dyDescent="0.25">
      <c r="A22" s="3"/>
      <c r="B22" s="39" t="s">
        <v>152</v>
      </c>
      <c r="C22" s="439" t="str">
        <f t="shared" ref="C22" si="14">IF(C$18="Not Used","",C43-C42)</f>
        <v/>
      </c>
      <c r="D22" s="439" t="str">
        <f t="shared" ref="D22" si="15">IF(D$18="Not Used","",D43-D42)</f>
        <v/>
      </c>
      <c r="E22" s="439">
        <f>+'1-Budget Input'!D41</f>
        <v>0</v>
      </c>
      <c r="F22" s="3"/>
      <c r="G22" s="39" t="s">
        <v>152</v>
      </c>
      <c r="H22" s="439" t="str">
        <f t="shared" si="9"/>
        <v/>
      </c>
      <c r="I22" s="439" t="str">
        <f t="shared" si="9"/>
        <v/>
      </c>
      <c r="J22" s="439" t="str">
        <f t="shared" si="9"/>
        <v/>
      </c>
      <c r="K22" s="439" t="str">
        <f t="shared" si="9"/>
        <v/>
      </c>
      <c r="L22" s="439" t="str">
        <f t="shared" ref="L22" si="16">IF(L$18="Not Used","",L43-L42)</f>
        <v/>
      </c>
      <c r="M22" s="439" t="str">
        <f t="shared" si="13"/>
        <v/>
      </c>
      <c r="N22" s="439" t="str">
        <f t="shared" si="13"/>
        <v/>
      </c>
      <c r="O22" s="439">
        <f>+'1-Budget Input'!D76</f>
        <v>0</v>
      </c>
      <c r="P22" s="32"/>
      <c r="R22" s="33"/>
      <c r="S22" s="33"/>
      <c r="T22" s="42"/>
    </row>
    <row r="23" spans="1:20" x14ac:dyDescent="0.25">
      <c r="A23" s="3"/>
      <c r="B23" s="39" t="s">
        <v>4</v>
      </c>
      <c r="C23" s="439" t="str">
        <f t="shared" ref="C23" si="17">IF(C$18="Not Used","",C44-C43)</f>
        <v/>
      </c>
      <c r="D23" s="439" t="str">
        <f t="shared" ref="D23" si="18">IF(D$18="Not Used","",D44-D43)</f>
        <v/>
      </c>
      <c r="E23" s="439">
        <f>+'1-Budget Input'!H35</f>
        <v>0</v>
      </c>
      <c r="F23" s="3"/>
      <c r="G23" s="39" t="s">
        <v>4</v>
      </c>
      <c r="H23" s="439" t="str">
        <f t="shared" si="9"/>
        <v/>
      </c>
      <c r="I23" s="439" t="str">
        <f t="shared" si="9"/>
        <v/>
      </c>
      <c r="J23" s="439" t="str">
        <f t="shared" si="9"/>
        <v/>
      </c>
      <c r="K23" s="439" t="str">
        <f t="shared" si="9"/>
        <v/>
      </c>
      <c r="L23" s="439" t="str">
        <f t="shared" ref="L23" si="19">IF(L$18="Not Used","",L44-L43)</f>
        <v/>
      </c>
      <c r="M23" s="439" t="str">
        <f t="shared" si="13"/>
        <v/>
      </c>
      <c r="N23" s="439" t="str">
        <f t="shared" si="13"/>
        <v/>
      </c>
      <c r="O23" s="439">
        <f>+'1-Budget Input'!H70</f>
        <v>0</v>
      </c>
      <c r="P23" s="43"/>
      <c r="R23" s="33"/>
      <c r="S23" s="34"/>
      <c r="T23" s="34"/>
    </row>
    <row r="24" spans="1:20" x14ac:dyDescent="0.25">
      <c r="A24" s="3"/>
      <c r="B24" s="39" t="s">
        <v>153</v>
      </c>
      <c r="C24" s="439" t="str">
        <f t="shared" ref="C24" si="20">IF(C$18="Not Used","",C45-C44)</f>
        <v/>
      </c>
      <c r="D24" s="439" t="str">
        <f t="shared" ref="D24" si="21">IF(D$18="Not Used","",D45-D44)</f>
        <v/>
      </c>
      <c r="E24" s="439">
        <f>+'1-Budget Input'!H37</f>
        <v>0</v>
      </c>
      <c r="F24" s="3"/>
      <c r="G24" s="39" t="s">
        <v>153</v>
      </c>
      <c r="H24" s="439" t="str">
        <f t="shared" si="9"/>
        <v/>
      </c>
      <c r="I24" s="439" t="str">
        <f t="shared" si="9"/>
        <v/>
      </c>
      <c r="J24" s="439" t="str">
        <f t="shared" si="9"/>
        <v/>
      </c>
      <c r="K24" s="439" t="str">
        <f t="shared" si="9"/>
        <v/>
      </c>
      <c r="L24" s="439" t="str">
        <f t="shared" ref="L24" si="22">IF(L$18="Not Used","",L45-L44)</f>
        <v/>
      </c>
      <c r="M24" s="439" t="str">
        <f t="shared" si="13"/>
        <v/>
      </c>
      <c r="N24" s="439" t="str">
        <f t="shared" si="13"/>
        <v/>
      </c>
      <c r="O24" s="439">
        <f>+'1-Budget Input'!H72</f>
        <v>0</v>
      </c>
      <c r="P24" s="43"/>
      <c r="R24" s="33"/>
      <c r="S24" s="34"/>
      <c r="T24" s="34"/>
    </row>
    <row r="25" spans="1:20" ht="15" customHeight="1" x14ac:dyDescent="0.25">
      <c r="A25" s="3"/>
      <c r="B25" s="39" t="s">
        <v>154</v>
      </c>
      <c r="C25" s="439" t="str">
        <f t="shared" ref="C25" si="23">IF(C$18="Not Used","",C46-C45)</f>
        <v/>
      </c>
      <c r="D25" s="439" t="str">
        <f t="shared" ref="D25" si="24">IF(D$18="Not Used","",D46-D45)</f>
        <v/>
      </c>
      <c r="E25" s="439">
        <f>+'1-Budget Input'!H39</f>
        <v>0</v>
      </c>
      <c r="F25" s="3"/>
      <c r="G25" s="39" t="s">
        <v>154</v>
      </c>
      <c r="H25" s="439" t="str">
        <f t="shared" si="9"/>
        <v/>
      </c>
      <c r="I25" s="439" t="str">
        <f t="shared" si="9"/>
        <v/>
      </c>
      <c r="J25" s="439" t="str">
        <f t="shared" si="9"/>
        <v/>
      </c>
      <c r="K25" s="439" t="str">
        <f t="shared" si="9"/>
        <v/>
      </c>
      <c r="L25" s="439" t="str">
        <f t="shared" ref="L25" si="25">IF(L$18="Not Used","",L46-L45)</f>
        <v/>
      </c>
      <c r="M25" s="439" t="str">
        <f t="shared" si="13"/>
        <v/>
      </c>
      <c r="N25" s="439" t="str">
        <f t="shared" si="13"/>
        <v/>
      </c>
      <c r="O25" s="439">
        <f>+'1-Budget Input'!H74</f>
        <v>0</v>
      </c>
      <c r="P25" s="43"/>
      <c r="R25" s="33"/>
      <c r="S25" s="34"/>
      <c r="T25" s="34"/>
    </row>
    <row r="26" spans="1:20" x14ac:dyDescent="0.25">
      <c r="A26" s="3"/>
      <c r="B26" s="39" t="s">
        <v>155</v>
      </c>
      <c r="C26" s="439" t="str">
        <f t="shared" ref="C26" si="26">IF(C$18="Not Used","",C47-C46)</f>
        <v/>
      </c>
      <c r="D26" s="439" t="str">
        <f t="shared" ref="D26" si="27">IF(D$18="Not Used","",D47-D46)</f>
        <v/>
      </c>
      <c r="E26" s="439">
        <f>+'1-Budget Input'!H41</f>
        <v>0</v>
      </c>
      <c r="F26" s="3"/>
      <c r="G26" s="39" t="s">
        <v>155</v>
      </c>
      <c r="H26" s="439" t="str">
        <f t="shared" si="9"/>
        <v/>
      </c>
      <c r="I26" s="439" t="str">
        <f t="shared" si="9"/>
        <v/>
      </c>
      <c r="J26" s="439" t="str">
        <f t="shared" si="9"/>
        <v/>
      </c>
      <c r="K26" s="439" t="str">
        <f t="shared" si="9"/>
        <v/>
      </c>
      <c r="L26" s="439" t="str">
        <f t="shared" ref="L26" si="28">IF(L$18="Not Used","",L47-L46)</f>
        <v/>
      </c>
      <c r="M26" s="439" t="str">
        <f t="shared" si="13"/>
        <v/>
      </c>
      <c r="N26" s="439" t="str">
        <f t="shared" si="13"/>
        <v/>
      </c>
      <c r="O26" s="439">
        <f>+'1-Budget Input'!H76</f>
        <v>0</v>
      </c>
      <c r="P26" s="43"/>
      <c r="R26" s="33"/>
      <c r="S26" s="34"/>
      <c r="T26" s="34"/>
    </row>
    <row r="27" spans="1:20" ht="15" customHeight="1" x14ac:dyDescent="0.25">
      <c r="A27" s="3"/>
      <c r="B27" s="39" t="s">
        <v>156</v>
      </c>
      <c r="C27" s="439" t="str">
        <f t="shared" ref="C27" si="29">IF(C$18="Not Used","",C48-C47)</f>
        <v/>
      </c>
      <c r="D27" s="439" t="str">
        <f t="shared" ref="D27" si="30">IF(D$18="Not Used","",D48-D47)</f>
        <v/>
      </c>
      <c r="E27" s="439">
        <f>+'1-Budget Input'!K35</f>
        <v>0</v>
      </c>
      <c r="F27" s="3"/>
      <c r="G27" s="39" t="s">
        <v>156</v>
      </c>
      <c r="H27" s="439" t="str">
        <f t="shared" si="9"/>
        <v/>
      </c>
      <c r="I27" s="439" t="str">
        <f t="shared" si="9"/>
        <v/>
      </c>
      <c r="J27" s="439" t="str">
        <f t="shared" si="9"/>
        <v/>
      </c>
      <c r="K27" s="439" t="str">
        <f t="shared" si="9"/>
        <v/>
      </c>
      <c r="L27" s="439" t="str">
        <f t="shared" ref="L27" si="31">IF(L$18="Not Used","",L48-L47)</f>
        <v/>
      </c>
      <c r="M27" s="439" t="str">
        <f t="shared" si="13"/>
        <v/>
      </c>
      <c r="N27" s="439" t="str">
        <f t="shared" si="13"/>
        <v/>
      </c>
      <c r="O27" s="439">
        <f>+'1-Budget Input'!K70</f>
        <v>0</v>
      </c>
      <c r="P27" s="43"/>
      <c r="R27" s="33"/>
      <c r="S27" s="34"/>
      <c r="T27" s="34"/>
    </row>
    <row r="28" spans="1:20" x14ac:dyDescent="0.25">
      <c r="A28" s="3"/>
      <c r="B28" s="39" t="s">
        <v>157</v>
      </c>
      <c r="C28" s="439" t="str">
        <f t="shared" ref="C28" si="32">IF(C$18="Not Used","",C49-C48)</f>
        <v/>
      </c>
      <c r="D28" s="439" t="str">
        <f t="shared" ref="D28" si="33">IF(D$18="Not Used","",D49-D48)</f>
        <v/>
      </c>
      <c r="E28" s="439">
        <f>+'1-Budget Input'!K37</f>
        <v>0</v>
      </c>
      <c r="F28" s="3"/>
      <c r="G28" s="39" t="s">
        <v>157</v>
      </c>
      <c r="H28" s="439" t="str">
        <f t="shared" si="9"/>
        <v/>
      </c>
      <c r="I28" s="439" t="str">
        <f t="shared" si="9"/>
        <v/>
      </c>
      <c r="J28" s="439" t="str">
        <f t="shared" si="9"/>
        <v/>
      </c>
      <c r="K28" s="439" t="str">
        <f t="shared" si="9"/>
        <v/>
      </c>
      <c r="L28" s="439" t="str">
        <f t="shared" ref="L28" si="34">IF(L$18="Not Used","",L49-L48)</f>
        <v/>
      </c>
      <c r="M28" s="439" t="str">
        <f t="shared" si="13"/>
        <v/>
      </c>
      <c r="N28" s="439" t="str">
        <f t="shared" si="13"/>
        <v/>
      </c>
      <c r="O28" s="439">
        <f>+'1-Budget Input'!K72</f>
        <v>0</v>
      </c>
      <c r="P28" s="43"/>
      <c r="R28" s="33"/>
      <c r="S28" s="34"/>
      <c r="T28" s="34"/>
    </row>
    <row r="29" spans="1:20" x14ac:dyDescent="0.25">
      <c r="A29" s="3"/>
      <c r="B29" s="39" t="s">
        <v>158</v>
      </c>
      <c r="C29" s="439" t="str">
        <f t="shared" ref="C29" si="35">IF(C$18="Not Used","",C50-C49)</f>
        <v/>
      </c>
      <c r="D29" s="439" t="str">
        <f t="shared" ref="D29" si="36">IF(D$18="Not Used","",D50-D49)</f>
        <v/>
      </c>
      <c r="E29" s="439">
        <f>+'1-Budget Input'!K39</f>
        <v>0</v>
      </c>
      <c r="F29" s="3"/>
      <c r="G29" s="39" t="s">
        <v>158</v>
      </c>
      <c r="H29" s="439" t="str">
        <f t="shared" si="9"/>
        <v/>
      </c>
      <c r="I29" s="439" t="str">
        <f t="shared" si="9"/>
        <v/>
      </c>
      <c r="J29" s="439" t="str">
        <f t="shared" si="9"/>
        <v/>
      </c>
      <c r="K29" s="439" t="str">
        <f t="shared" si="9"/>
        <v/>
      </c>
      <c r="L29" s="439" t="str">
        <f t="shared" ref="L29" si="37">IF(L$18="Not Used","",L50-L49)</f>
        <v/>
      </c>
      <c r="M29" s="439" t="str">
        <f t="shared" si="13"/>
        <v/>
      </c>
      <c r="N29" s="439" t="str">
        <f t="shared" si="13"/>
        <v/>
      </c>
      <c r="O29" s="439">
        <f>+'1-Budget Input'!K74</f>
        <v>0</v>
      </c>
      <c r="P29" s="43"/>
      <c r="R29" s="33"/>
      <c r="S29" s="34"/>
      <c r="T29" s="34"/>
    </row>
    <row r="30" spans="1:20" x14ac:dyDescent="0.25">
      <c r="A30" s="3"/>
      <c r="B30" s="39" t="s">
        <v>159</v>
      </c>
      <c r="C30" s="439" t="str">
        <f t="shared" ref="C30" si="38">IF(C$18="Not Used","",C51-C50)</f>
        <v/>
      </c>
      <c r="D30" s="439" t="str">
        <f t="shared" ref="D30" si="39">IF(D$18="Not Used","",D51-D50)</f>
        <v/>
      </c>
      <c r="E30" s="439">
        <f>+'1-Budget Input'!K41</f>
        <v>0</v>
      </c>
      <c r="F30" s="3"/>
      <c r="G30" s="39" t="s">
        <v>159</v>
      </c>
      <c r="H30" s="439" t="str">
        <f t="shared" si="9"/>
        <v/>
      </c>
      <c r="I30" s="439" t="str">
        <f t="shared" si="9"/>
        <v/>
      </c>
      <c r="J30" s="439" t="str">
        <f t="shared" si="9"/>
        <v/>
      </c>
      <c r="K30" s="439" t="str">
        <f t="shared" si="9"/>
        <v/>
      </c>
      <c r="L30" s="439" t="str">
        <f t="shared" ref="L30" si="40">IF(L$18="Not Used","",L51-L50)</f>
        <v/>
      </c>
      <c r="M30" s="439" t="str">
        <f t="shared" si="13"/>
        <v/>
      </c>
      <c r="N30" s="439" t="str">
        <f t="shared" si="13"/>
        <v/>
      </c>
      <c r="O30" s="439">
        <f>+'1-Budget Input'!K76</f>
        <v>0</v>
      </c>
      <c r="P30" s="43"/>
      <c r="R30" s="33"/>
      <c r="S30" s="34"/>
      <c r="T30" s="34"/>
    </row>
    <row r="31" spans="1:20" x14ac:dyDescent="0.25">
      <c r="A31" s="3"/>
      <c r="B31" s="45" t="s">
        <v>42</v>
      </c>
      <c r="C31" s="17">
        <f>SUM(C19:C30)</f>
        <v>0</v>
      </c>
      <c r="D31" s="17">
        <f t="shared" ref="D31" si="41">SUM(D19:D30)</f>
        <v>0</v>
      </c>
      <c r="E31" s="17">
        <f t="shared" ref="E31" si="42">SUM(E19:E30)</f>
        <v>0</v>
      </c>
      <c r="F31" s="86"/>
      <c r="G31" s="45" t="s">
        <v>42</v>
      </c>
      <c r="H31" s="17">
        <f>SUM(H19:H30)</f>
        <v>0</v>
      </c>
      <c r="I31" s="17">
        <f t="shared" ref="I31:O31" si="43">SUM(I19:I30)</f>
        <v>0</v>
      </c>
      <c r="J31" s="17">
        <f t="shared" si="43"/>
        <v>0</v>
      </c>
      <c r="K31" s="17">
        <f t="shared" si="43"/>
        <v>0</v>
      </c>
      <c r="L31" s="17">
        <f t="shared" si="43"/>
        <v>0</v>
      </c>
      <c r="M31" s="17">
        <f t="shared" si="43"/>
        <v>0</v>
      </c>
      <c r="N31" s="17">
        <f t="shared" si="43"/>
        <v>0</v>
      </c>
      <c r="O31" s="17">
        <f t="shared" si="43"/>
        <v>0</v>
      </c>
      <c r="P31" s="3"/>
      <c r="R31" s="29"/>
    </row>
    <row r="32" spans="1:20" x14ac:dyDescent="0.25">
      <c r="A32" s="3"/>
      <c r="B32" s="2"/>
      <c r="C32" s="3"/>
      <c r="D32" s="3"/>
      <c r="E32" s="3"/>
      <c r="F32" s="3"/>
      <c r="G32" s="4"/>
      <c r="H32" s="3"/>
      <c r="I32" s="3"/>
      <c r="J32" s="3"/>
      <c r="K32" s="3"/>
      <c r="L32" s="3"/>
      <c r="M32" s="3"/>
      <c r="N32" s="3"/>
      <c r="O32" s="3"/>
      <c r="P32" s="2"/>
    </row>
    <row r="33" spans="1:20" ht="9" customHeight="1" x14ac:dyDescent="0.25">
      <c r="A33" s="3"/>
      <c r="B33" s="2"/>
      <c r="C33" s="3"/>
      <c r="D33" s="3"/>
      <c r="E33" s="3"/>
      <c r="F33" s="3"/>
      <c r="G33" s="4"/>
      <c r="H33" s="3"/>
      <c r="I33" s="3"/>
      <c r="J33" s="3"/>
      <c r="K33" s="3"/>
      <c r="L33" s="3"/>
      <c r="M33" s="3"/>
      <c r="N33" s="3"/>
      <c r="O33" s="3"/>
      <c r="P33" s="2"/>
    </row>
    <row r="34" spans="1:20" ht="18.75" x14ac:dyDescent="0.3">
      <c r="A34" s="15" t="s">
        <v>246</v>
      </c>
      <c r="B34" s="29"/>
      <c r="C34" s="3"/>
      <c r="D34" s="3"/>
      <c r="E34" s="3"/>
      <c r="F34" s="3"/>
      <c r="G34" s="4"/>
      <c r="H34" s="3"/>
      <c r="I34" s="3"/>
      <c r="J34" s="3"/>
      <c r="K34" s="3"/>
      <c r="L34" s="3"/>
      <c r="M34" s="3"/>
      <c r="N34" s="3"/>
      <c r="O34" s="3"/>
      <c r="P34" s="3"/>
    </row>
    <row r="35" spans="1:20" ht="5.25" customHeight="1" x14ac:dyDescent="0.25">
      <c r="A35" s="3"/>
      <c r="B35" s="2"/>
      <c r="C35" s="3"/>
      <c r="D35" s="3"/>
      <c r="E35" s="3"/>
      <c r="F35" s="3"/>
      <c r="G35" s="4"/>
      <c r="H35" s="3"/>
      <c r="I35" s="3"/>
      <c r="J35" s="3"/>
      <c r="K35" s="3"/>
      <c r="L35" s="3"/>
      <c r="M35" s="3"/>
      <c r="N35" s="3"/>
      <c r="O35" s="3"/>
      <c r="P35" s="2"/>
    </row>
    <row r="36" spans="1:20" ht="31.5" customHeight="1" x14ac:dyDescent="0.25">
      <c r="A36" s="3"/>
      <c r="B36" s="605" t="s">
        <v>231</v>
      </c>
      <c r="C36" s="625"/>
      <c r="D36" s="625"/>
      <c r="E36" s="619"/>
      <c r="F36" s="3"/>
      <c r="G36" s="611" t="s">
        <v>232</v>
      </c>
      <c r="H36" s="624"/>
      <c r="I36" s="624"/>
      <c r="J36" s="624"/>
      <c r="K36" s="624"/>
      <c r="L36" s="624"/>
      <c r="M36" s="624"/>
      <c r="N36" s="624"/>
      <c r="O36" s="612"/>
      <c r="P36" s="43"/>
      <c r="R36" s="33"/>
      <c r="S36" s="34"/>
      <c r="T36" s="34"/>
    </row>
    <row r="37" spans="1:20" s="13" customFormat="1" ht="31.5" customHeight="1" x14ac:dyDescent="0.25">
      <c r="A37" s="11"/>
      <c r="B37" s="622">
        <f>+'1-Budget Input'!C16</f>
        <v>0</v>
      </c>
      <c r="C37" s="409" t="str">
        <f>IF('1-Budget Input'!C27=0, "Not Used", '1-Budget Input'!C27)</f>
        <v>Not Used</v>
      </c>
      <c r="D37" s="409" t="str">
        <f>IF('1-Budget Input'!C29=0, "Not Used", '1-Budget Input'!C29)</f>
        <v>Not Used</v>
      </c>
      <c r="E37" s="409" t="str">
        <f>IF('1-Budget Input'!C31=0, "Not Used", '1-Budget Input'!C31)</f>
        <v>Not Used</v>
      </c>
      <c r="F37" s="11"/>
      <c r="G37" s="622">
        <f>+B37</f>
        <v>0</v>
      </c>
      <c r="H37" s="409" t="str">
        <f>IF('1-Budget Input'!C52=0, "Not Used", '1-Budget Input'!C52)</f>
        <v>Not Used</v>
      </c>
      <c r="I37" s="409" t="str">
        <f>IF('1-Budget Input'!C54=0, "Not Used", '1-Budget Input'!C54)</f>
        <v>Not Used</v>
      </c>
      <c r="J37" s="409" t="str">
        <f>IF('1-Budget Input'!C56=0, "Not Used", '1-Budget Input'!C56)</f>
        <v>Not Used</v>
      </c>
      <c r="K37" s="409" t="str">
        <f>IF('1-Budget Input'!C58=0, "Not Used", '1-Budget Input'!C58)</f>
        <v>Not Used</v>
      </c>
      <c r="L37" s="409" t="str">
        <f>IF('1-Budget Input'!C60=0, "Not Used",'1-Budget Input'!C60)</f>
        <v>Not Used</v>
      </c>
      <c r="M37" s="409" t="str">
        <f>IF('1-Budget Input'!C62=0, "Not Used", '1-Budget Input'!C62)</f>
        <v>Not Used</v>
      </c>
      <c r="N37" s="409" t="str">
        <f>IF('1-Budget Input'!C64=0, "Not Used",'1-Budget Input'!C64)</f>
        <v>Not Used</v>
      </c>
      <c r="O37" s="409" t="str">
        <f>IF('1-Budget Input'!C66=0, "Not Used", '1-Budget Input'!C66)</f>
        <v>Not Used</v>
      </c>
      <c r="P37" s="61"/>
      <c r="R37" s="36"/>
      <c r="S37" s="37"/>
      <c r="T37" s="312"/>
    </row>
    <row r="38" spans="1:20" s="340" customFormat="1" ht="12.75" customHeight="1" x14ac:dyDescent="0.25">
      <c r="A38" s="98"/>
      <c r="B38" s="623"/>
      <c r="C38" s="358" t="s">
        <v>227</v>
      </c>
      <c r="D38" s="358" t="s">
        <v>210</v>
      </c>
      <c r="E38" s="358" t="s">
        <v>211</v>
      </c>
      <c r="F38" s="98"/>
      <c r="G38" s="623"/>
      <c r="H38" s="358" t="s">
        <v>31</v>
      </c>
      <c r="I38" s="358" t="s">
        <v>32</v>
      </c>
      <c r="J38" s="358" t="s">
        <v>33</v>
      </c>
      <c r="K38" s="358" t="s">
        <v>34</v>
      </c>
      <c r="L38" s="358" t="s">
        <v>35</v>
      </c>
      <c r="M38" s="358" t="s">
        <v>36</v>
      </c>
      <c r="N38" s="358" t="s">
        <v>44</v>
      </c>
      <c r="O38" s="358" t="s">
        <v>45</v>
      </c>
      <c r="P38" s="31"/>
      <c r="R38" s="330"/>
      <c r="S38" s="359"/>
      <c r="T38" s="360"/>
    </row>
    <row r="39" spans="1:20" s="381" customFormat="1" ht="35.25" customHeight="1" x14ac:dyDescent="0.25">
      <c r="A39" s="379"/>
      <c r="B39" s="378" t="s">
        <v>230</v>
      </c>
      <c r="C39" s="440" t="str">
        <f>IF('1-Budget Input'!$H27=0,"Not Used",'1-Budget Input'!$H27)</f>
        <v>Not Used</v>
      </c>
      <c r="D39" s="440" t="str">
        <f>IF('1-Budget Input'!$H29=0,"Not Used",'1-Budget Input'!$H29)</f>
        <v>Not Used</v>
      </c>
      <c r="E39" s="440" t="str">
        <f>IF('1-Budget Input'!$H31=0,"Not Used",'1-Budget Input'!$H31)</f>
        <v>Not Used</v>
      </c>
      <c r="F39" s="380"/>
      <c r="G39" s="378" t="s">
        <v>230</v>
      </c>
      <c r="H39" s="440" t="str">
        <f>IF('1-Budget Input'!$H52=0,"Not Used",'1-Budget Input'!$H52)</f>
        <v>Not Used</v>
      </c>
      <c r="I39" s="440" t="str">
        <f>IF('1-Budget Input'!$H54=0,"Not Used",'1-Budget Input'!$H54)</f>
        <v>Not Used</v>
      </c>
      <c r="J39" s="440" t="str">
        <f>IF('1-Budget Input'!$H56=0,"Not Used",'1-Budget Input'!$H56)</f>
        <v>Not Used</v>
      </c>
      <c r="K39" s="440" t="str">
        <f>IF('1-Budget Input'!$H58=0,"Not Used",'1-Budget Input'!$H58)</f>
        <v>Not Used</v>
      </c>
      <c r="L39" s="440" t="str">
        <f>IF('1-Budget Input'!$H60=0,"Not Used",'1-Budget Input'!$H60)</f>
        <v>Not Used</v>
      </c>
      <c r="M39" s="440" t="str">
        <f>IF('1-Budget Input'!$H62=0,"Not Used",'1-Budget Input'!$H62)</f>
        <v>Not Used</v>
      </c>
      <c r="N39" s="440" t="str">
        <f>IF('1-Budget Input'!$H64=0,"Not Used",'1-Budget Input'!$H64)</f>
        <v>Not Used</v>
      </c>
      <c r="O39" s="440" t="str">
        <f>IF('1-Budget Input'!$H66=0,"Not Used",'1-Budget Input'!$H66)</f>
        <v>Not Used</v>
      </c>
      <c r="P39" s="432"/>
      <c r="R39" s="382"/>
      <c r="S39" s="383"/>
      <c r="T39" s="384"/>
    </row>
    <row r="40" spans="1:20" x14ac:dyDescent="0.25">
      <c r="A40" s="3"/>
      <c r="B40" s="39" t="s">
        <v>149</v>
      </c>
      <c r="C40" s="439" t="str">
        <f>IF($C$39="Not Used","",ROUND($C$39*VLOOKUP(B40,'Inc 1'!$E$119:$R$130, 14, FALSE),-1))</f>
        <v/>
      </c>
      <c r="D40" s="439" t="str">
        <f>IF($D$39="Not Used","",ROUND($D$39*VLOOKUP(B40,'Inc 2'!$E$119:$R$130, 14, FALSE),-1))</f>
        <v/>
      </c>
      <c r="E40" s="439">
        <f>SUM(E$19:E19)</f>
        <v>0</v>
      </c>
      <c r="F40" s="3"/>
      <c r="G40" s="39" t="s">
        <v>149</v>
      </c>
      <c r="H40" s="439" t="str">
        <f>IF(H$39="Not Used","",ROUND(H$39*VLOOKUP($G40,'Exp 1'!$E$125:$T$136, 16, FALSE),-1))</f>
        <v/>
      </c>
      <c r="I40" s="439" t="str">
        <f>IF(I$39="Not Used","",ROUND(I$39*VLOOKUP($G40,'Exp 2'!$E$125:$T$136, 16, FALSE),-1))</f>
        <v/>
      </c>
      <c r="J40" s="439" t="str">
        <f>IF(J$39="Not Used","",ROUND(J$39*VLOOKUP($G40,'Exp 3'!$E$125:$T$136, 16, FALSE),-1))</f>
        <v/>
      </c>
      <c r="K40" s="439" t="str">
        <f>IF(K$39="Not Used","",ROUND(K$39*VLOOKUP($G40,'Exp 4'!$E$125:$T$136, 16, FALSE),-1))</f>
        <v/>
      </c>
      <c r="L40" s="439" t="str">
        <f>IF(L$39="Not Used","",ROUND(L$39*VLOOKUP($G40,'Exp 5'!$E$125:$T$136, 16, FALSE),-1))</f>
        <v/>
      </c>
      <c r="M40" s="439" t="str">
        <f>IF(M$39="Not Used","",ROUND(M$39*VLOOKUP($G40,'Exp 6'!$E$125:$T$136, 16, FALSE),-1))</f>
        <v/>
      </c>
      <c r="N40" s="439" t="str">
        <f>IF(N$39="Not Used","",ROUND(N$39*VLOOKUP($G40,'Exp 7'!$E$125:$T$136, 16, FALSE),-1))</f>
        <v/>
      </c>
      <c r="O40" s="439">
        <f>SUM(O$19:O19)</f>
        <v>0</v>
      </c>
      <c r="P40" s="32"/>
      <c r="R40" s="33"/>
      <c r="S40" s="33"/>
      <c r="T40" s="42"/>
    </row>
    <row r="41" spans="1:20" x14ac:dyDescent="0.25">
      <c r="A41" s="3"/>
      <c r="B41" s="39" t="s">
        <v>150</v>
      </c>
      <c r="C41" s="439" t="str">
        <f>IF($C$39="Not Used","",ROUND($C$39*VLOOKUP(B41,'Inc 1'!$E$119:$R$130, 14, FALSE),-1))</f>
        <v/>
      </c>
      <c r="D41" s="439" t="str">
        <f>IF($D$39="Not Used","",ROUND($D$39*VLOOKUP(B41,'Inc 2'!$E$119:$R$130, 14, FALSE),-1))</f>
        <v/>
      </c>
      <c r="E41" s="439">
        <f>SUM(E$19:E20)</f>
        <v>0</v>
      </c>
      <c r="F41" s="3"/>
      <c r="G41" s="39" t="s">
        <v>150</v>
      </c>
      <c r="H41" s="439" t="str">
        <f>IF(H$39="Not Used","",ROUND(H$39*VLOOKUP($G41,'Exp 1'!$E$125:$T$136, 16, FALSE),-1))</f>
        <v/>
      </c>
      <c r="I41" s="439" t="str">
        <f>IF(I$39="Not Used","",ROUND(I$39*VLOOKUP($G41,'Exp 2'!$E$125:$T$136, 16, FALSE),-1))</f>
        <v/>
      </c>
      <c r="J41" s="439" t="str">
        <f>IF(J$39="Not Used","",ROUND(J$39*VLOOKUP($G41,'Exp 3'!$E$125:$T$136, 16, FALSE),-1))</f>
        <v/>
      </c>
      <c r="K41" s="439" t="str">
        <f>IF(K$39="Not Used","",ROUND(K$39*VLOOKUP($G41,'Exp 4'!$E$125:$T$136, 16, FALSE),-1))</f>
        <v/>
      </c>
      <c r="L41" s="439" t="str">
        <f>IF(L$39="Not Used","",ROUND(L$39*VLOOKUP($G41,'Exp 5'!$E$125:$T$136, 16, FALSE),-1))</f>
        <v/>
      </c>
      <c r="M41" s="439" t="str">
        <f>IF(M$39="Not Used","",ROUND(M$39*VLOOKUP($G41,'Exp 6'!$E$125:$T$136, 16, FALSE),-1))</f>
        <v/>
      </c>
      <c r="N41" s="439" t="str">
        <f>IF(N$39="Not Used","",ROUND(N$39*VLOOKUP($G41,'Exp 7'!$E$125:$T$136, 16, FALSE),-1))</f>
        <v/>
      </c>
      <c r="O41" s="439">
        <f>SUM(O$19:O20)</f>
        <v>0</v>
      </c>
      <c r="P41" s="32"/>
      <c r="R41" s="33"/>
      <c r="S41" s="33"/>
      <c r="T41" s="42"/>
    </row>
    <row r="42" spans="1:20" x14ac:dyDescent="0.25">
      <c r="A42" s="3"/>
      <c r="B42" s="39" t="s">
        <v>151</v>
      </c>
      <c r="C42" s="439" t="str">
        <f>IF($C$39="Not Used","",ROUND($C$39*VLOOKUP(B42,'Inc 1'!$E$119:$R$130, 14, FALSE),-1))</f>
        <v/>
      </c>
      <c r="D42" s="439" t="str">
        <f>IF($D$39="Not Used","",ROUND($D$39*VLOOKUP(B42,'Inc 2'!$E$119:$R$130, 14, FALSE),-1))</f>
        <v/>
      </c>
      <c r="E42" s="439">
        <f>SUM(E$19:E21)</f>
        <v>0</v>
      </c>
      <c r="F42" s="3"/>
      <c r="G42" s="39" t="s">
        <v>151</v>
      </c>
      <c r="H42" s="439" t="str">
        <f>IF(H$39="Not Used","",ROUND(H$39*VLOOKUP($G42,'Exp 1'!$E$125:$T$136, 16, FALSE),-1))</f>
        <v/>
      </c>
      <c r="I42" s="439" t="str">
        <f>IF(I$39="Not Used","",ROUND(I$39*VLOOKUP($G42,'Exp 2'!$E$125:$T$136, 16, FALSE),-1))</f>
        <v/>
      </c>
      <c r="J42" s="439" t="str">
        <f>IF(J$39="Not Used","",ROUND(J$39*VLOOKUP($G42,'Exp 3'!$E$125:$T$136, 16, FALSE),-1))</f>
        <v/>
      </c>
      <c r="K42" s="439" t="str">
        <f>IF(K$39="Not Used","",ROUND(K$39*VLOOKUP($G42,'Exp 4'!$E$125:$T$136, 16, FALSE),-1))</f>
        <v/>
      </c>
      <c r="L42" s="439" t="str">
        <f>IF(L$39="Not Used","",ROUND(L$39*VLOOKUP($G42,'Exp 5'!$E$125:$T$136, 16, FALSE),-1))</f>
        <v/>
      </c>
      <c r="M42" s="439" t="str">
        <f>IF(M$39="Not Used","",ROUND(M$39*VLOOKUP($G42,'Exp 6'!$E$125:$T$136, 16, FALSE),-1))</f>
        <v/>
      </c>
      <c r="N42" s="439" t="str">
        <f>IF(N$39="Not Used","",ROUND(N$39*VLOOKUP($G42,'Exp 7'!$E$125:$T$136, 16, FALSE),-1))</f>
        <v/>
      </c>
      <c r="O42" s="439">
        <f>SUM(O$19:O21)</f>
        <v>0</v>
      </c>
      <c r="P42" s="32"/>
      <c r="R42" s="33"/>
      <c r="S42" s="33"/>
      <c r="T42" s="42"/>
    </row>
    <row r="43" spans="1:20" x14ac:dyDescent="0.25">
      <c r="A43" s="3"/>
      <c r="B43" s="39" t="s">
        <v>152</v>
      </c>
      <c r="C43" s="439" t="str">
        <f>IF($C$39="Not Used","",ROUND($C$39*VLOOKUP(B43,'Inc 1'!$E$119:$R$130, 14, FALSE),-1))</f>
        <v/>
      </c>
      <c r="D43" s="439" t="str">
        <f>IF($D$39="Not Used","",ROUND($D$39*VLOOKUP(B43,'Inc 2'!$E$119:$R$130, 14, FALSE),-1))</f>
        <v/>
      </c>
      <c r="E43" s="439">
        <f>SUM(E$19:E22)</f>
        <v>0</v>
      </c>
      <c r="F43" s="3"/>
      <c r="G43" s="39" t="s">
        <v>152</v>
      </c>
      <c r="H43" s="439" t="str">
        <f>IF(H$39="Not Used","",ROUND(H$39*VLOOKUP($G43,'Exp 1'!$E$125:$T$136, 16, FALSE),-1))</f>
        <v/>
      </c>
      <c r="I43" s="439" t="str">
        <f>IF(I$39="Not Used","",ROUND(I$39*VLOOKUP($G43,'Exp 2'!$E$125:$T$136, 16, FALSE),-1))</f>
        <v/>
      </c>
      <c r="J43" s="439" t="str">
        <f>IF(J$39="Not Used","",ROUND(J$39*VLOOKUP($G43,'Exp 3'!$E$125:$T$136, 16, FALSE),-1))</f>
        <v/>
      </c>
      <c r="K43" s="439" t="str">
        <f>IF(K$39="Not Used","",ROUND(K$39*VLOOKUP($G43,'Exp 4'!$E$125:$T$136, 16, FALSE),-1))</f>
        <v/>
      </c>
      <c r="L43" s="439" t="str">
        <f>IF(L$39="Not Used","",ROUND(L$39*VLOOKUP($G43,'Exp 5'!$E$125:$T$136, 16, FALSE),-1))</f>
        <v/>
      </c>
      <c r="M43" s="439" t="str">
        <f>IF(M$39="Not Used","",ROUND(M$39*VLOOKUP($G43,'Exp 6'!$E$125:$T$136, 16, FALSE),-1))</f>
        <v/>
      </c>
      <c r="N43" s="439" t="str">
        <f>IF(N$39="Not Used","",ROUND(N$39*VLOOKUP($G43,'Exp 7'!$E$125:$T$136, 16, FALSE),-1))</f>
        <v/>
      </c>
      <c r="O43" s="439">
        <f>SUM(O$19:O22)</f>
        <v>0</v>
      </c>
      <c r="P43" s="32"/>
      <c r="R43" s="33"/>
      <c r="S43" s="33"/>
      <c r="T43" s="42"/>
    </row>
    <row r="44" spans="1:20" x14ac:dyDescent="0.25">
      <c r="A44" s="3"/>
      <c r="B44" s="39" t="s">
        <v>4</v>
      </c>
      <c r="C44" s="439" t="str">
        <f>IF($C$39="Not Used","",ROUND($C$39*VLOOKUP(B44,'Inc 1'!$E$119:$R$130, 14, FALSE),-1))</f>
        <v/>
      </c>
      <c r="D44" s="439" t="str">
        <f>IF($D$39="Not Used","",ROUND($D$39*VLOOKUP(B44,'Inc 2'!$E$119:$R$130, 14, FALSE),-1))</f>
        <v/>
      </c>
      <c r="E44" s="439">
        <f>SUM(E$19:E23)</f>
        <v>0</v>
      </c>
      <c r="F44" s="3"/>
      <c r="G44" s="39" t="s">
        <v>4</v>
      </c>
      <c r="H44" s="439" t="str">
        <f>IF(H$39="Not Used","",ROUND(H$39*VLOOKUP($G44,'Exp 1'!$E$125:$T$136, 16, FALSE),-1))</f>
        <v/>
      </c>
      <c r="I44" s="439" t="str">
        <f>IF(I$39="Not Used","",ROUND(I$39*VLOOKUP($G44,'Exp 2'!$E$125:$T$136, 16, FALSE),-1))</f>
        <v/>
      </c>
      <c r="J44" s="439" t="str">
        <f>IF(J$39="Not Used","",ROUND(J$39*VLOOKUP($G44,'Exp 3'!$E$125:$T$136, 16, FALSE),-1))</f>
        <v/>
      </c>
      <c r="K44" s="439" t="str">
        <f>IF(K$39="Not Used","",ROUND(K$39*VLOOKUP($G44,'Exp 4'!$E$125:$T$136, 16, FALSE),-1))</f>
        <v/>
      </c>
      <c r="L44" s="439" t="str">
        <f>IF(L$39="Not Used","",ROUND(L$39*VLOOKUP($G44,'Exp 5'!$E$125:$T$136, 16, FALSE),-1))</f>
        <v/>
      </c>
      <c r="M44" s="439" t="str">
        <f>IF(M$39="Not Used","",ROUND(M$39*VLOOKUP($G44,'Exp 6'!$E$125:$T$136, 16, FALSE),-1))</f>
        <v/>
      </c>
      <c r="N44" s="439" t="str">
        <f>IF(N$39="Not Used","",ROUND(N$39*VLOOKUP($G44,'Exp 7'!$E$125:$T$136, 16, FALSE),-1))</f>
        <v/>
      </c>
      <c r="O44" s="439">
        <f>SUM(O$19:O23)</f>
        <v>0</v>
      </c>
      <c r="P44" s="43"/>
      <c r="R44" s="33"/>
      <c r="S44" s="34"/>
      <c r="T44" s="34"/>
    </row>
    <row r="45" spans="1:20" x14ac:dyDescent="0.25">
      <c r="A45" s="3"/>
      <c r="B45" s="39" t="s">
        <v>153</v>
      </c>
      <c r="C45" s="439" t="str">
        <f>IF($C$39="Not Used","",ROUND($C$39*VLOOKUP(B45,'Inc 1'!$E$119:$R$130, 14, FALSE),-1))</f>
        <v/>
      </c>
      <c r="D45" s="439" t="str">
        <f>IF($D$39="Not Used","",ROUND($D$39*VLOOKUP(B45,'Inc 2'!$E$119:$R$130, 14, FALSE),-1))</f>
        <v/>
      </c>
      <c r="E45" s="439">
        <f>SUM(E$19:E24)</f>
        <v>0</v>
      </c>
      <c r="F45" s="3"/>
      <c r="G45" s="39" t="s">
        <v>153</v>
      </c>
      <c r="H45" s="439" t="str">
        <f>IF(H$39="Not Used","",ROUND(H$39*VLOOKUP($G45,'Exp 1'!$E$125:$T$136, 16, FALSE),-1))</f>
        <v/>
      </c>
      <c r="I45" s="439" t="str">
        <f>IF(I$39="Not Used","",ROUND(I$39*VLOOKUP($G45,'Exp 2'!$E$125:$T$136, 16, FALSE),-1))</f>
        <v/>
      </c>
      <c r="J45" s="439" t="str">
        <f>IF(J$39="Not Used","",ROUND(J$39*VLOOKUP($G45,'Exp 3'!$E$125:$T$136, 16, FALSE),-1))</f>
        <v/>
      </c>
      <c r="K45" s="439" t="str">
        <f>IF(K$39="Not Used","",ROUND(K$39*VLOOKUP($G45,'Exp 4'!$E$125:$T$136, 16, FALSE),-1))</f>
        <v/>
      </c>
      <c r="L45" s="439" t="str">
        <f>IF(L$39="Not Used","",ROUND(L$39*VLOOKUP($G45,'Exp 5'!$E$125:$T$136, 16, FALSE),-1))</f>
        <v/>
      </c>
      <c r="M45" s="439" t="str">
        <f>IF(M$39="Not Used","",ROUND(M$39*VLOOKUP($G45,'Exp 6'!$E$125:$T$136, 16, FALSE),-1))</f>
        <v/>
      </c>
      <c r="N45" s="439" t="str">
        <f>IF(N$39="Not Used","",ROUND(N$39*VLOOKUP($G45,'Exp 7'!$E$125:$T$136, 16, FALSE),-1))</f>
        <v/>
      </c>
      <c r="O45" s="439">
        <f>SUM(O$19:O24)</f>
        <v>0</v>
      </c>
      <c r="P45" s="43"/>
      <c r="R45" s="33"/>
      <c r="S45" s="34"/>
      <c r="T45" s="34"/>
    </row>
    <row r="46" spans="1:20" ht="15" customHeight="1" x14ac:dyDescent="0.25">
      <c r="A46" s="3"/>
      <c r="B46" s="39" t="s">
        <v>154</v>
      </c>
      <c r="C46" s="439" t="str">
        <f>IF($C$39="Not Used","",ROUND($C$39*VLOOKUP(B46,'Inc 1'!$E$119:$R$130, 14, FALSE),-1))</f>
        <v/>
      </c>
      <c r="D46" s="439" t="str">
        <f>IF($D$39="Not Used","",ROUND($D$39*VLOOKUP(B46,'Inc 2'!$E$119:$R$130, 14, FALSE),-1))</f>
        <v/>
      </c>
      <c r="E46" s="439">
        <f>SUM(E$19:E25)</f>
        <v>0</v>
      </c>
      <c r="F46" s="3"/>
      <c r="G46" s="39" t="s">
        <v>154</v>
      </c>
      <c r="H46" s="439" t="str">
        <f>IF(H$39="Not Used","",ROUND(H$39*VLOOKUP($G46,'Exp 1'!$E$125:$T$136, 16, FALSE),-1))</f>
        <v/>
      </c>
      <c r="I46" s="439" t="str">
        <f>IF(I$39="Not Used","",ROUND(I$39*VLOOKUP($G46,'Exp 2'!$E$125:$T$136, 16, FALSE),-1))</f>
        <v/>
      </c>
      <c r="J46" s="439" t="str">
        <f>IF(J$39="Not Used","",ROUND(J$39*VLOOKUP($G46,'Exp 3'!$E$125:$T$136, 16, FALSE),-1))</f>
        <v/>
      </c>
      <c r="K46" s="439" t="str">
        <f>IF(K$39="Not Used","",ROUND(K$39*VLOOKUP($G46,'Exp 4'!$E$125:$T$136, 16, FALSE),-1))</f>
        <v/>
      </c>
      <c r="L46" s="439" t="str">
        <f>IF(L$39="Not Used","",ROUND(L$39*VLOOKUP($G46,'Exp 5'!$E$125:$T$136, 16, FALSE),-1))</f>
        <v/>
      </c>
      <c r="M46" s="439" t="str">
        <f>IF(M$39="Not Used","",ROUND(M$39*VLOOKUP($G46,'Exp 6'!$E$125:$T$136, 16, FALSE),-1))</f>
        <v/>
      </c>
      <c r="N46" s="439" t="str">
        <f>IF(N$39="Not Used","",ROUND(N$39*VLOOKUP($G46,'Exp 7'!$E$125:$T$136, 16, FALSE),-1))</f>
        <v/>
      </c>
      <c r="O46" s="439">
        <f>SUM(O$19:O25)</f>
        <v>0</v>
      </c>
      <c r="P46" s="43"/>
      <c r="R46" s="33"/>
      <c r="S46" s="34"/>
      <c r="T46" s="34"/>
    </row>
    <row r="47" spans="1:20" x14ac:dyDescent="0.25">
      <c r="A47" s="3"/>
      <c r="B47" s="39" t="s">
        <v>155</v>
      </c>
      <c r="C47" s="439" t="str">
        <f>IF($C$39="Not Used","",ROUND($C$39*VLOOKUP(B47,'Inc 1'!$E$119:$R$130, 14, FALSE),-1))</f>
        <v/>
      </c>
      <c r="D47" s="439" t="str">
        <f>IF($D$39="Not Used","",ROUND($D$39*VLOOKUP(B47,'Inc 2'!$E$119:$R$130, 14, FALSE),-1))</f>
        <v/>
      </c>
      <c r="E47" s="439">
        <f>SUM(E$19:E26)</f>
        <v>0</v>
      </c>
      <c r="F47" s="3"/>
      <c r="G47" s="39" t="s">
        <v>155</v>
      </c>
      <c r="H47" s="439" t="str">
        <f>IF(H$39="Not Used","",ROUND(H$39*VLOOKUP($G47,'Exp 1'!$E$125:$T$136, 16, FALSE),-1))</f>
        <v/>
      </c>
      <c r="I47" s="439" t="str">
        <f>IF(I$39="Not Used","",ROUND(I$39*VLOOKUP($G47,'Exp 2'!$E$125:$T$136, 16, FALSE),-1))</f>
        <v/>
      </c>
      <c r="J47" s="439" t="str">
        <f>IF(J$39="Not Used","",ROUND(J$39*VLOOKUP($G47,'Exp 3'!$E$125:$T$136, 16, FALSE),-1))</f>
        <v/>
      </c>
      <c r="K47" s="439" t="str">
        <f>IF(K$39="Not Used","",ROUND(K$39*VLOOKUP($G47,'Exp 4'!$E$125:$T$136, 16, FALSE),-1))</f>
        <v/>
      </c>
      <c r="L47" s="439" t="str">
        <f>IF(L$39="Not Used","",ROUND(L$39*VLOOKUP($G47,'Exp 5'!$E$125:$T$136, 16, FALSE),-1))</f>
        <v/>
      </c>
      <c r="M47" s="439" t="str">
        <f>IF(M$39="Not Used","",ROUND(M$39*VLOOKUP($G47,'Exp 6'!$E$125:$T$136, 16, FALSE),-1))</f>
        <v/>
      </c>
      <c r="N47" s="439" t="str">
        <f>IF(N$39="Not Used","",ROUND(N$39*VLOOKUP($G47,'Exp 7'!$E$125:$T$136, 16, FALSE),-1))</f>
        <v/>
      </c>
      <c r="O47" s="439">
        <f>SUM(O$19:O26)</f>
        <v>0</v>
      </c>
      <c r="P47" s="43"/>
      <c r="R47" s="33"/>
      <c r="S47" s="34"/>
      <c r="T47" s="34"/>
    </row>
    <row r="48" spans="1:20" ht="15" customHeight="1" x14ac:dyDescent="0.25">
      <c r="A48" s="3"/>
      <c r="B48" s="39" t="s">
        <v>156</v>
      </c>
      <c r="C48" s="439" t="str">
        <f>IF($C$39="Not Used","",ROUND($C$39*VLOOKUP(B48,'Inc 1'!$E$119:$R$130, 14, FALSE),-1))</f>
        <v/>
      </c>
      <c r="D48" s="439" t="str">
        <f>IF($D$39="Not Used","",ROUND($D$39*VLOOKUP(B48,'Inc 2'!$E$119:$R$130, 14, FALSE),-1))</f>
        <v/>
      </c>
      <c r="E48" s="439">
        <f>SUM(E$19:E27)</f>
        <v>0</v>
      </c>
      <c r="F48" s="3"/>
      <c r="G48" s="39" t="s">
        <v>156</v>
      </c>
      <c r="H48" s="439" t="str">
        <f>IF(H$39="Not Used","",ROUND(H$39*VLOOKUP($G48,'Exp 1'!$E$125:$T$136, 16, FALSE),-1))</f>
        <v/>
      </c>
      <c r="I48" s="439" t="str">
        <f>IF(I$39="Not Used","",ROUND(I$39*VLOOKUP($G48,'Exp 2'!$E$125:$T$136, 16, FALSE),-1))</f>
        <v/>
      </c>
      <c r="J48" s="439" t="str">
        <f>IF(J$39="Not Used","",ROUND(J$39*VLOOKUP($G48,'Exp 3'!$E$125:$T$136, 16, FALSE),-1))</f>
        <v/>
      </c>
      <c r="K48" s="439" t="str">
        <f>IF(K$39="Not Used","",ROUND(K$39*VLOOKUP($G48,'Exp 4'!$E$125:$T$136, 16, FALSE),-1))</f>
        <v/>
      </c>
      <c r="L48" s="439" t="str">
        <f>IF(L$39="Not Used","",ROUND(L$39*VLOOKUP($G48,'Exp 5'!$E$125:$T$136, 16, FALSE),-1))</f>
        <v/>
      </c>
      <c r="M48" s="439" t="str">
        <f>IF(M$39="Not Used","",ROUND(M$39*VLOOKUP($G48,'Exp 6'!$E$125:$T$136, 16, FALSE),-1))</f>
        <v/>
      </c>
      <c r="N48" s="439" t="str">
        <f>IF(N$39="Not Used","",ROUND(N$39*VLOOKUP($G48,'Exp 7'!$E$125:$T$136, 16, FALSE),-1))</f>
        <v/>
      </c>
      <c r="O48" s="439">
        <f>SUM(O$19:O27)</f>
        <v>0</v>
      </c>
      <c r="P48" s="43"/>
      <c r="R48" s="33"/>
      <c r="S48" s="34"/>
      <c r="T48" s="34"/>
    </row>
    <row r="49" spans="1:20" x14ac:dyDescent="0.25">
      <c r="A49" s="3"/>
      <c r="B49" s="39" t="s">
        <v>157</v>
      </c>
      <c r="C49" s="439" t="str">
        <f>IF($C$39="Not Used","",ROUND($C$39*VLOOKUP(B49,'Inc 1'!$E$119:$R$130, 14, FALSE),-1))</f>
        <v/>
      </c>
      <c r="D49" s="439" t="str">
        <f>IF($D$39="Not Used","",ROUND($D$39*VLOOKUP(B49,'Inc 2'!$E$119:$R$130, 14, FALSE),-1))</f>
        <v/>
      </c>
      <c r="E49" s="439">
        <f>SUM(E$19:E28)</f>
        <v>0</v>
      </c>
      <c r="F49" s="3"/>
      <c r="G49" s="39" t="s">
        <v>157</v>
      </c>
      <c r="H49" s="439" t="str">
        <f>IF(H$39="Not Used","",ROUND(H$39*VLOOKUP($G49,'Exp 1'!$E$125:$T$136, 16, FALSE),-1))</f>
        <v/>
      </c>
      <c r="I49" s="439" t="str">
        <f>IF(I$39="Not Used","",ROUND(I$39*VLOOKUP($G49,'Exp 2'!$E$125:$T$136, 16, FALSE),-1))</f>
        <v/>
      </c>
      <c r="J49" s="439" t="str">
        <f>IF(J$39="Not Used","",ROUND(J$39*VLOOKUP($G49,'Exp 3'!$E$125:$T$136, 16, FALSE),-1))</f>
        <v/>
      </c>
      <c r="K49" s="439" t="str">
        <f>IF(K$39="Not Used","",ROUND(K$39*VLOOKUP($G49,'Exp 4'!$E$125:$T$136, 16, FALSE),-1))</f>
        <v/>
      </c>
      <c r="L49" s="439" t="str">
        <f>IF(L$39="Not Used","",ROUND(L$39*VLOOKUP($G49,'Exp 5'!$E$125:$T$136, 16, FALSE),-1))</f>
        <v/>
      </c>
      <c r="M49" s="439" t="str">
        <f>IF(M$39="Not Used","",ROUND(M$39*VLOOKUP($G49,'Exp 6'!$E$125:$T$136, 16, FALSE),-1))</f>
        <v/>
      </c>
      <c r="N49" s="439" t="str">
        <f>IF(N$39="Not Used","",ROUND(N$39*VLOOKUP($G49,'Exp 7'!$E$125:$T$136, 16, FALSE),-1))</f>
        <v/>
      </c>
      <c r="O49" s="439">
        <f>SUM(O$19:O28)</f>
        <v>0</v>
      </c>
      <c r="P49" s="43"/>
      <c r="R49" s="33"/>
      <c r="S49" s="34"/>
      <c r="T49" s="34"/>
    </row>
    <row r="50" spans="1:20" x14ac:dyDescent="0.25">
      <c r="A50" s="3"/>
      <c r="B50" s="39" t="s">
        <v>158</v>
      </c>
      <c r="C50" s="439" t="str">
        <f>IF($C$39="Not Used","",ROUND($C$39*VLOOKUP(B50,'Inc 1'!$E$119:$R$130, 14, FALSE),-1))</f>
        <v/>
      </c>
      <c r="D50" s="439" t="str">
        <f>IF($D$39="Not Used","",ROUND($D$39*VLOOKUP(B50,'Inc 2'!$E$119:$R$130, 14, FALSE),-1))</f>
        <v/>
      </c>
      <c r="E50" s="439">
        <f>SUM(E$19:E29)</f>
        <v>0</v>
      </c>
      <c r="F50" s="3"/>
      <c r="G50" s="39" t="s">
        <v>158</v>
      </c>
      <c r="H50" s="439" t="str">
        <f>IF(H$39="Not Used","",ROUND(H$39*VLOOKUP($G50,'Exp 1'!$E$125:$T$136, 16, FALSE),-1))</f>
        <v/>
      </c>
      <c r="I50" s="439" t="str">
        <f>IF(I$39="Not Used","",ROUND(I$39*VLOOKUP($G50,'Exp 2'!$E$125:$T$136, 16, FALSE),-1))</f>
        <v/>
      </c>
      <c r="J50" s="439" t="str">
        <f>IF(J$39="Not Used","",ROUND(J$39*VLOOKUP($G50,'Exp 3'!$E$125:$T$136, 16, FALSE),-1))</f>
        <v/>
      </c>
      <c r="K50" s="439" t="str">
        <f>IF(K$39="Not Used","",ROUND(K$39*VLOOKUP($G50,'Exp 4'!$E$125:$T$136, 16, FALSE),-1))</f>
        <v/>
      </c>
      <c r="L50" s="439" t="str">
        <f>IF(L$39="Not Used","",ROUND(L$39*VLOOKUP($G50,'Exp 5'!$E$125:$T$136, 16, FALSE),-1))</f>
        <v/>
      </c>
      <c r="M50" s="439" t="str">
        <f>IF(M$39="Not Used","",ROUND(M$39*VLOOKUP($G50,'Exp 6'!$E$125:$T$136, 16, FALSE),-1))</f>
        <v/>
      </c>
      <c r="N50" s="439" t="str">
        <f>IF(N$39="Not Used","",ROUND(N$39*VLOOKUP($G50,'Exp 7'!$E$125:$T$136, 16, FALSE),-1))</f>
        <v/>
      </c>
      <c r="O50" s="439">
        <f>SUM(O$19:O29)</f>
        <v>0</v>
      </c>
      <c r="P50" s="43"/>
      <c r="R50" s="33"/>
      <c r="S50" s="34"/>
      <c r="T50" s="34"/>
    </row>
    <row r="51" spans="1:20" x14ac:dyDescent="0.25">
      <c r="A51" s="3"/>
      <c r="B51" s="39" t="s">
        <v>159</v>
      </c>
      <c r="C51" s="439" t="str">
        <f>IF($C$39="Not Used","",ROUND($C$39*VLOOKUP(B51,'Inc 1'!$E$119:$R$130, 14, FALSE),-1))</f>
        <v/>
      </c>
      <c r="D51" s="439" t="str">
        <f>IF($D$39="Not Used","",ROUND($D$39*VLOOKUP(B51,'Inc 2'!$E$119:$R$130, 14, FALSE),-1))</f>
        <v/>
      </c>
      <c r="E51" s="439">
        <f>SUM(E$19:E30)</f>
        <v>0</v>
      </c>
      <c r="F51" s="3"/>
      <c r="G51" s="39" t="s">
        <v>159</v>
      </c>
      <c r="H51" s="439" t="str">
        <f>IF(H$39="Not Used","",ROUND(H$39*VLOOKUP($G51,'Exp 1'!$E$125:$T$136, 16, FALSE),-1))</f>
        <v/>
      </c>
      <c r="I51" s="439" t="str">
        <f>IF(I$39="Not Used","",ROUND(I$39*VLOOKUP($G51,'Exp 2'!$E$125:$T$136, 16, FALSE),-1))</f>
        <v/>
      </c>
      <c r="J51" s="439" t="str">
        <f>IF(J$39="Not Used","",ROUND(J$39*VLOOKUP($G51,'Exp 3'!$E$125:$T$136, 16, FALSE),-1))</f>
        <v/>
      </c>
      <c r="K51" s="439" t="str">
        <f>IF(K$39="Not Used","",ROUND(K$39*VLOOKUP($G51,'Exp 4'!$E$125:$T$136, 16, FALSE),-1))</f>
        <v/>
      </c>
      <c r="L51" s="439" t="str">
        <f>IF(L$39="Not Used","",ROUND(L$39*VLOOKUP($G51,'Exp 5'!$E$125:$T$136, 16, FALSE),-1))</f>
        <v/>
      </c>
      <c r="M51" s="439" t="str">
        <f>IF(M$39="Not Used","",ROUND(M$39*VLOOKUP($G51,'Exp 6'!$E$125:$T$136, 16, FALSE),-1))</f>
        <v/>
      </c>
      <c r="N51" s="439" t="str">
        <f>IF(N$39="Not Used","",ROUND(N$39*VLOOKUP($G51,'Exp 7'!$E$125:$T$136, 16, FALSE),-1))</f>
        <v/>
      </c>
      <c r="O51" s="439">
        <f>SUM(O$19:O30)</f>
        <v>0</v>
      </c>
      <c r="P51" s="43"/>
      <c r="R51" s="33"/>
      <c r="S51" s="34"/>
      <c r="T51" s="34"/>
    </row>
    <row r="52" spans="1:20" ht="11.25" customHeight="1" x14ac:dyDescent="0.25">
      <c r="A52" s="3"/>
      <c r="B52" s="2"/>
      <c r="C52" s="3"/>
      <c r="D52" s="3"/>
      <c r="E52" s="3"/>
      <c r="F52" s="3"/>
      <c r="G52" s="4"/>
      <c r="H52" s="3"/>
      <c r="I52" s="3"/>
      <c r="J52" s="3"/>
      <c r="K52" s="3"/>
      <c r="L52" s="3"/>
      <c r="M52" s="3"/>
      <c r="N52" s="3"/>
      <c r="O52" s="3"/>
      <c r="P52" s="2"/>
    </row>
  </sheetData>
  <sheetProtection password="83AF" sheet="1" objects="1" scenarios="1" selectLockedCells="1"/>
  <mergeCells count="12">
    <mergeCell ref="A3:M3"/>
    <mergeCell ref="A6:B6"/>
    <mergeCell ref="C6:G6"/>
    <mergeCell ref="A8:B8"/>
    <mergeCell ref="B36:E36"/>
    <mergeCell ref="G36:O36"/>
    <mergeCell ref="B37:B38"/>
    <mergeCell ref="G37:G38"/>
    <mergeCell ref="B15:E15"/>
    <mergeCell ref="G15:O15"/>
    <mergeCell ref="B16:B17"/>
    <mergeCell ref="G16:G17"/>
  </mergeCells>
  <pageMargins left="0.5" right="0.5" top="0.5" bottom="0.5" header="0.3" footer="0.3"/>
  <pageSetup scale="56" orientation="landscape" r:id="rId1"/>
  <headerFooter>
    <oddFooter>&amp;L&amp;F; &amp;A&amp;RPrinted on &amp;D</oddFooter>
  </headerFooter>
  <ignoredErrors>
    <ignoredError sqref="H39:O39 C39:E39 H18:O18 H19:N30 H40:N51 E42:E51 C18:E22 E40 E41 C28:D30 C23:D23 C24:D24 C25:D25 C26:D26 C27:D2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R109"/>
  <sheetViews>
    <sheetView zoomScale="75" zoomScaleNormal="75" workbookViewId="0">
      <selection activeCell="A3" sqref="A3:J3"/>
    </sheetView>
  </sheetViews>
  <sheetFormatPr defaultColWidth="11.5703125" defaultRowHeight="15" x14ac:dyDescent="0.25"/>
  <cols>
    <col min="1" max="1" width="10.85546875" style="5" customWidth="1"/>
    <col min="2" max="2" width="5" style="29" customWidth="1"/>
    <col min="3" max="4" width="13.140625" style="5" customWidth="1"/>
    <col min="5" max="5" width="14.28515625" style="46" customWidth="1"/>
    <col min="6" max="6" width="2.28515625" style="46" customWidth="1"/>
    <col min="7" max="7" width="20.7109375" style="29" customWidth="1"/>
    <col min="8" max="8" width="20.7109375" style="5" customWidth="1"/>
    <col min="9" max="9" width="19.85546875" style="5" customWidth="1"/>
    <col min="10" max="10" width="12.7109375" style="5" customWidth="1"/>
    <col min="11" max="11" width="3.85546875" style="5" customWidth="1"/>
    <col min="12" max="12" width="20.7109375" style="5" customWidth="1"/>
    <col min="13" max="13" width="12.7109375" style="5" customWidth="1"/>
    <col min="14" max="14" width="3.7109375" style="5" customWidth="1"/>
    <col min="15" max="17" width="20.85546875" style="5" customWidth="1"/>
    <col min="18" max="18" width="2.42578125" style="5" customWidth="1"/>
    <col min="19" max="16384" width="11.5703125" style="5"/>
  </cols>
  <sheetData>
    <row r="1" spans="1:18" ht="28.5" x14ac:dyDescent="0.45">
      <c r="A1" s="1" t="s">
        <v>190</v>
      </c>
      <c r="B1" s="2"/>
      <c r="C1" s="3"/>
      <c r="D1" s="3"/>
      <c r="E1" s="4"/>
      <c r="F1" s="4"/>
      <c r="G1" s="2"/>
      <c r="H1" s="3"/>
      <c r="I1" s="3"/>
      <c r="J1" s="3"/>
      <c r="K1" s="3"/>
      <c r="L1" s="3"/>
      <c r="M1" s="3"/>
      <c r="N1" s="3"/>
      <c r="O1" s="3"/>
      <c r="P1" s="3"/>
      <c r="Q1" s="3"/>
      <c r="R1" s="3"/>
    </row>
    <row r="2" spans="1:18" x14ac:dyDescent="0.25">
      <c r="A2" s="3"/>
      <c r="B2" s="2"/>
      <c r="C2" s="3"/>
      <c r="D2" s="3"/>
      <c r="E2" s="4"/>
      <c r="F2" s="4"/>
      <c r="G2" s="2"/>
      <c r="H2" s="3"/>
      <c r="I2" s="3"/>
      <c r="J2" s="3"/>
      <c r="K2" s="3"/>
      <c r="L2" s="3"/>
      <c r="M2" s="3"/>
      <c r="N2" s="3"/>
      <c r="O2" s="3"/>
      <c r="P2" s="3"/>
      <c r="Q2" s="3"/>
      <c r="R2" s="3"/>
    </row>
    <row r="3" spans="1:18" ht="244.5" customHeight="1" x14ac:dyDescent="0.25">
      <c r="A3" s="592" t="s">
        <v>318</v>
      </c>
      <c r="B3" s="593"/>
      <c r="C3" s="593"/>
      <c r="D3" s="593"/>
      <c r="E3" s="593"/>
      <c r="F3" s="593"/>
      <c r="G3" s="593"/>
      <c r="H3" s="593"/>
      <c r="I3" s="593"/>
      <c r="J3" s="594"/>
      <c r="K3" s="83"/>
      <c r="L3" s="14"/>
      <c r="M3" s="14"/>
      <c r="N3" s="14"/>
      <c r="O3" s="14"/>
      <c r="P3" s="14"/>
      <c r="Q3" s="14"/>
      <c r="R3" s="3"/>
    </row>
    <row r="4" spans="1:18" x14ac:dyDescent="0.25">
      <c r="A4" s="3"/>
      <c r="B4" s="2"/>
      <c r="C4" s="3"/>
      <c r="D4" s="3"/>
      <c r="E4" s="4"/>
      <c r="F4" s="4"/>
      <c r="G4" s="2"/>
      <c r="H4" s="3"/>
      <c r="I4" s="3"/>
      <c r="J4" s="3"/>
      <c r="K4" s="3"/>
      <c r="L4" s="3"/>
      <c r="M4" s="3"/>
      <c r="N4" s="3"/>
      <c r="O4" s="3"/>
      <c r="P4" s="3"/>
      <c r="Q4" s="3"/>
      <c r="R4" s="3"/>
    </row>
    <row r="5" spans="1:18" x14ac:dyDescent="0.25">
      <c r="A5" s="3"/>
      <c r="B5" s="2"/>
      <c r="C5" s="3"/>
      <c r="D5" s="3"/>
      <c r="E5" s="4"/>
      <c r="F5" s="4"/>
      <c r="G5" s="2"/>
      <c r="H5" s="3"/>
      <c r="I5" s="3"/>
      <c r="J5" s="3"/>
      <c r="K5" s="3"/>
      <c r="L5" s="3"/>
      <c r="M5" s="3"/>
      <c r="N5" s="3"/>
      <c r="O5" s="3"/>
      <c r="P5" s="3"/>
      <c r="Q5" s="3"/>
      <c r="R5" s="3"/>
    </row>
    <row r="6" spans="1:18" ht="24" customHeight="1" x14ac:dyDescent="0.25">
      <c r="A6" s="626" t="s">
        <v>25</v>
      </c>
      <c r="B6" s="627"/>
      <c r="C6" s="628">
        <f>+'1-Budget Input'!C14:G14</f>
        <v>0</v>
      </c>
      <c r="D6" s="629"/>
      <c r="E6" s="629"/>
      <c r="F6" s="629"/>
      <c r="G6" s="630"/>
      <c r="H6" s="26"/>
      <c r="I6" s="3"/>
      <c r="J6" s="3"/>
      <c r="K6" s="3"/>
      <c r="L6" s="3"/>
      <c r="M6" s="3"/>
      <c r="N6" s="3"/>
      <c r="O6" s="3"/>
      <c r="P6" s="3"/>
      <c r="Q6" s="3"/>
      <c r="R6" s="3"/>
    </row>
    <row r="7" spans="1:18" ht="16.5" customHeight="1" x14ac:dyDescent="0.3">
      <c r="A7" s="15"/>
      <c r="B7" s="2"/>
      <c r="C7" s="3"/>
      <c r="D7" s="3"/>
      <c r="E7" s="4"/>
      <c r="F7" s="4"/>
      <c r="G7" s="2"/>
      <c r="H7" s="3"/>
      <c r="I7" s="3"/>
      <c r="J7" s="3"/>
      <c r="K7" s="3"/>
      <c r="L7" s="3"/>
      <c r="M7" s="3"/>
      <c r="N7" s="3"/>
      <c r="O7" s="3"/>
      <c r="P7" s="3"/>
      <c r="Q7" s="3"/>
      <c r="R7" s="3"/>
    </row>
    <row r="8" spans="1:18" ht="24" customHeight="1" x14ac:dyDescent="0.25">
      <c r="A8" s="626" t="s">
        <v>23</v>
      </c>
      <c r="B8" s="627"/>
      <c r="C8" s="27">
        <f>+'1-Budget Input'!C16</f>
        <v>0</v>
      </c>
      <c r="D8" s="26"/>
      <c r="E8" s="4"/>
      <c r="F8" s="4"/>
      <c r="G8" s="2"/>
      <c r="H8" s="3"/>
      <c r="I8" s="3"/>
      <c r="J8" s="3"/>
      <c r="K8" s="3"/>
      <c r="L8" s="3"/>
      <c r="M8" s="3"/>
      <c r="N8" s="3"/>
      <c r="O8" s="3"/>
      <c r="P8" s="2"/>
      <c r="Q8" s="3"/>
      <c r="R8" s="3"/>
    </row>
    <row r="9" spans="1:18" x14ac:dyDescent="0.25">
      <c r="A9" s="3"/>
      <c r="B9" s="2"/>
      <c r="C9" s="3"/>
      <c r="D9" s="3"/>
      <c r="E9" s="4"/>
      <c r="F9" s="4"/>
      <c r="G9" s="2"/>
      <c r="H9" s="3"/>
      <c r="I9" s="3"/>
      <c r="J9" s="3"/>
      <c r="K9" s="3"/>
      <c r="L9" s="3"/>
      <c r="M9" s="3"/>
      <c r="N9" s="3"/>
      <c r="O9" s="3"/>
      <c r="P9" s="3"/>
      <c r="Q9" s="3"/>
      <c r="R9" s="3"/>
    </row>
    <row r="10" spans="1:18" x14ac:dyDescent="0.25">
      <c r="A10" s="3"/>
      <c r="B10" s="2"/>
      <c r="C10" s="3"/>
      <c r="D10" s="3"/>
      <c r="E10" s="4"/>
      <c r="F10" s="4"/>
      <c r="G10" s="2"/>
      <c r="H10" s="3"/>
      <c r="I10" s="57"/>
      <c r="J10" s="3"/>
      <c r="K10" s="3"/>
      <c r="L10" s="3"/>
      <c r="M10" s="3"/>
      <c r="N10" s="3"/>
      <c r="O10" s="3"/>
      <c r="P10" s="3"/>
      <c r="Q10" s="3"/>
      <c r="R10" s="3"/>
    </row>
    <row r="11" spans="1:18" ht="15.75" thickBot="1" x14ac:dyDescent="0.3">
      <c r="A11" s="3"/>
      <c r="B11" s="2"/>
      <c r="C11" s="3"/>
      <c r="D11" s="3"/>
      <c r="E11" s="4"/>
      <c r="F11" s="4"/>
      <c r="G11" s="63"/>
      <c r="H11" s="43"/>
      <c r="I11" s="57"/>
      <c r="J11" s="43"/>
      <c r="K11" s="43"/>
      <c r="L11" s="43"/>
      <c r="M11" s="43"/>
      <c r="N11" s="43"/>
      <c r="O11" s="43"/>
      <c r="P11" s="43"/>
      <c r="Q11" s="43"/>
      <c r="R11" s="3"/>
    </row>
    <row r="12" spans="1:18" ht="30" customHeight="1" x14ac:dyDescent="0.45">
      <c r="A12" s="461"/>
      <c r="B12" s="462"/>
      <c r="C12" s="462"/>
      <c r="D12" s="462"/>
      <c r="E12" s="462"/>
      <c r="F12" s="462"/>
      <c r="G12" s="463"/>
      <c r="H12" s="464"/>
      <c r="I12" s="465" t="s">
        <v>132</v>
      </c>
      <c r="J12" s="464"/>
      <c r="K12" s="464"/>
      <c r="L12" s="464"/>
      <c r="M12" s="464"/>
      <c r="N12" s="464"/>
      <c r="O12" s="634" t="s">
        <v>148</v>
      </c>
      <c r="P12" s="473" t="s">
        <v>73</v>
      </c>
      <c r="Q12" s="474" t="str">
        <f>IF('2-Weekly Input'!$H$67=0,"",VLOOKUP('2-Weekly Input'!$J$67,'2-Weekly Input'!$J$14:$AG$66,24,FALSE))</f>
        <v/>
      </c>
      <c r="R12" s="466"/>
    </row>
    <row r="13" spans="1:18" ht="30" customHeight="1" thickBot="1" x14ac:dyDescent="0.3">
      <c r="A13" s="467"/>
      <c r="B13" s="468"/>
      <c r="C13" s="468"/>
      <c r="D13" s="468"/>
      <c r="E13" s="468"/>
      <c r="F13" s="468"/>
      <c r="G13" s="469"/>
      <c r="H13" s="470"/>
      <c r="I13" s="471" t="str">
        <f>IF(C6=0,"",+C6)</f>
        <v/>
      </c>
      <c r="J13" s="470"/>
      <c r="K13" s="470"/>
      <c r="L13" s="470"/>
      <c r="M13" s="470"/>
      <c r="N13" s="470"/>
      <c r="O13" s="635"/>
      <c r="P13" s="638" t="str">
        <f>IF('2-Weekly Input'!$H$67=0,"No New Data",VLOOKUP('2-Weekly Input'!$J$67,'2-Weekly Input'!$J$14:$AG$66,23,FALSE))</f>
        <v>No New Data</v>
      </c>
      <c r="Q13" s="638"/>
      <c r="R13" s="472"/>
    </row>
    <row r="14" spans="1:18" ht="18" customHeight="1" x14ac:dyDescent="0.35">
      <c r="A14" s="325" t="s">
        <v>205</v>
      </c>
      <c r="B14" s="153"/>
      <c r="C14" s="153"/>
      <c r="D14" s="153"/>
      <c r="E14" s="154"/>
      <c r="F14" s="154"/>
      <c r="G14" s="155"/>
      <c r="H14" s="153"/>
      <c r="I14" s="153"/>
      <c r="J14" s="153"/>
      <c r="K14" s="153"/>
      <c r="L14" s="153"/>
      <c r="M14" s="153"/>
      <c r="N14" s="153"/>
      <c r="O14" s="153"/>
      <c r="P14" s="153"/>
      <c r="Q14" s="153"/>
      <c r="R14" s="67"/>
    </row>
    <row r="15" spans="1:18" ht="18" customHeight="1" x14ac:dyDescent="0.35">
      <c r="A15" s="189"/>
      <c r="B15" s="153"/>
      <c r="C15" s="153"/>
      <c r="D15" s="153"/>
      <c r="E15" s="154"/>
      <c r="F15" s="154"/>
      <c r="G15" s="155"/>
      <c r="H15" s="153"/>
      <c r="I15" s="153"/>
      <c r="J15" s="153"/>
      <c r="K15" s="153"/>
      <c r="L15" s="153"/>
      <c r="M15" s="43"/>
      <c r="N15" s="43"/>
      <c r="O15" s="257" t="s">
        <v>164</v>
      </c>
      <c r="P15" s="153"/>
      <c r="Q15" s="153"/>
      <c r="R15" s="67"/>
    </row>
    <row r="16" spans="1:18" ht="5.25" customHeight="1" x14ac:dyDescent="0.35">
      <c r="A16" s="189"/>
      <c r="B16" s="153"/>
      <c r="C16" s="153"/>
      <c r="D16" s="153"/>
      <c r="E16" s="154"/>
      <c r="F16" s="154"/>
      <c r="G16" s="155"/>
      <c r="H16" s="153"/>
      <c r="I16" s="153"/>
      <c r="J16" s="153"/>
      <c r="K16" s="153"/>
      <c r="L16" s="153"/>
      <c r="M16" s="190"/>
      <c r="N16" s="190"/>
      <c r="O16" s="153"/>
      <c r="P16" s="153"/>
      <c r="Q16" s="153"/>
      <c r="R16" s="67"/>
    </row>
    <row r="17" spans="1:18" ht="28.5" x14ac:dyDescent="0.45">
      <c r="A17" s="276" t="s">
        <v>185</v>
      </c>
      <c r="B17" s="33"/>
      <c r="C17" s="153"/>
      <c r="D17" s="153"/>
      <c r="E17" s="154"/>
      <c r="F17" s="522"/>
      <c r="G17" s="220" t="str">
        <f>IF(C$8=0,"",C$8)</f>
        <v/>
      </c>
      <c r="H17" s="228" t="str">
        <f>IF('2-Weekly Input'!$H$136=0,"",G17-1)</f>
        <v/>
      </c>
      <c r="I17" s="211" t="s">
        <v>161</v>
      </c>
      <c r="J17" s="220" t="s">
        <v>162</v>
      </c>
      <c r="K17" s="211"/>
      <c r="L17" s="204"/>
      <c r="M17" s="204"/>
      <c r="N17" s="243"/>
      <c r="O17" s="255" t="str">
        <f>IF('2-Weekly Input'!$H$202=0,"",H17-1)</f>
        <v/>
      </c>
      <c r="P17" s="256" t="str">
        <f>IF('2-Weekly Input'!$H$268=0,"",O17-1)</f>
        <v/>
      </c>
      <c r="Q17" s="256" t="str">
        <f>IF('2-Weekly Input'!$H$334=0,"",P17-1)</f>
        <v/>
      </c>
      <c r="R17" s="67"/>
    </row>
    <row r="18" spans="1:18" s="208" customFormat="1" ht="24" customHeight="1" x14ac:dyDescent="0.25">
      <c r="A18" s="207"/>
      <c r="B18" s="200"/>
      <c r="C18" s="366" t="s">
        <v>160</v>
      </c>
      <c r="D18" s="200"/>
      <c r="E18" s="201"/>
      <c r="F18" s="521"/>
      <c r="G18" s="234" t="str">
        <f>IF('2-Weekly Input'!H68=0,"",+'2-Weekly Input'!H68)</f>
        <v/>
      </c>
      <c r="H18" s="236" t="str">
        <f>IF('2-Weekly Input'!H136=0,"",VLOOKUP(Q12,'2-Weekly Input'!C83:K135,9,FALSE))</f>
        <v/>
      </c>
      <c r="I18" s="270" t="str">
        <f>IF(H18="","",+G18-H18)</f>
        <v/>
      </c>
      <c r="J18" s="227" t="str">
        <f>IF('2-Weekly Input'!$H$136=0,"",+I18/H18)</f>
        <v/>
      </c>
      <c r="K18" s="202"/>
      <c r="L18" s="203"/>
      <c r="M18" s="203"/>
      <c r="N18" s="244"/>
      <c r="O18" s="250" t="str">
        <f>IF('2-Weekly Input'!H202=0,"",VLOOKUP(Q12,'2-Weekly Input'!C149:K201,9,FALSE))</f>
        <v/>
      </c>
      <c r="P18" s="250" t="str">
        <f>IF('2-Weekly Input'!H268=0,"",VLOOKUP(Q12,'2-Weekly Input'!C215:K267,9,FALSE))</f>
        <v/>
      </c>
      <c r="Q18" s="250" t="str">
        <f>IF('2-Weekly Input'!H334=0,"",VLOOKUP(Q12,'2-Weekly Input'!C281:K333,9,FALSE))</f>
        <v/>
      </c>
      <c r="R18" s="245"/>
    </row>
    <row r="19" spans="1:18" ht="6" customHeight="1" x14ac:dyDescent="0.35">
      <c r="A19" s="66"/>
      <c r="B19" s="43"/>
      <c r="C19" s="153"/>
      <c r="D19" s="43"/>
      <c r="E19" s="22"/>
      <c r="F19" s="519"/>
      <c r="G19" s="222"/>
      <c r="H19" s="225"/>
      <c r="I19" s="270"/>
      <c r="J19" s="222"/>
      <c r="K19" s="259"/>
      <c r="L19" s="43"/>
      <c r="M19" s="43"/>
      <c r="N19" s="43"/>
      <c r="O19" s="252"/>
      <c r="P19" s="251"/>
      <c r="Q19" s="252"/>
      <c r="R19" s="67"/>
    </row>
    <row r="20" spans="1:18" s="208" customFormat="1" ht="24" customHeight="1" x14ac:dyDescent="0.25">
      <c r="A20" s="207"/>
      <c r="B20" s="200"/>
      <c r="C20" s="366" t="s">
        <v>90</v>
      </c>
      <c r="D20" s="200"/>
      <c r="E20" s="201"/>
      <c r="F20" s="521"/>
      <c r="G20" s="234" t="str">
        <f>IF('2-Weekly Input'!H67=0,"",'2-Weekly Input'!H67)</f>
        <v/>
      </c>
      <c r="H20" s="234" t="str">
        <f>IF('2-Weekly Input'!H136=0,"",VLOOKUP(Q12,'2-Weekly Input'!C83:J135,8,FALSE))</f>
        <v/>
      </c>
      <c r="I20" s="270" t="str">
        <f>IF(H20="","",+G20-H20)</f>
        <v/>
      </c>
      <c r="J20" s="227" t="str">
        <f>IF('2-Weekly Input'!$H$136=0,"",+I20/H20)</f>
        <v/>
      </c>
      <c r="K20" s="202"/>
      <c r="L20" s="203"/>
      <c r="M20" s="203"/>
      <c r="N20" s="244"/>
      <c r="O20" s="250" t="str">
        <f>IF('2-Weekly Input'!H202=0,"",VLOOKUP(Q12,'2-Weekly Input'!C149:J201,8,FALSE))</f>
        <v/>
      </c>
      <c r="P20" s="250" t="str">
        <f>IF('2-Weekly Input'!H268=0,"",VLOOKUP('Summary Table Report'!Q12,'2-Weekly Input'!C215:J267,8,FALSE))</f>
        <v/>
      </c>
      <c r="Q20" s="250" t="str">
        <f>IF('2-Weekly Input'!H334=0,"",VLOOKUP('Summary Table Report'!Q12,'2-Weekly Input'!C281:J333,8,FALSE))</f>
        <v/>
      </c>
      <c r="R20" s="245"/>
    </row>
    <row r="21" spans="1:18" ht="6" customHeight="1" x14ac:dyDescent="0.35">
      <c r="A21" s="66"/>
      <c r="B21" s="43"/>
      <c r="C21" s="153"/>
      <c r="D21" s="43"/>
      <c r="E21" s="22"/>
      <c r="F21" s="519"/>
      <c r="G21" s="222"/>
      <c r="H21" s="225"/>
      <c r="I21" s="270"/>
      <c r="J21" s="222"/>
      <c r="K21" s="259"/>
      <c r="L21" s="43"/>
      <c r="M21" s="43"/>
      <c r="N21" s="43"/>
      <c r="O21" s="252"/>
      <c r="P21" s="251"/>
      <c r="Q21" s="252"/>
      <c r="R21" s="67"/>
    </row>
    <row r="22" spans="1:18" s="208" customFormat="1" ht="24" customHeight="1" x14ac:dyDescent="0.25">
      <c r="A22" s="207"/>
      <c r="B22" s="200"/>
      <c r="C22" s="366" t="s">
        <v>163</v>
      </c>
      <c r="D22" s="200"/>
      <c r="E22" s="201"/>
      <c r="F22" s="521"/>
      <c r="G22" s="234" t="str">
        <f>IF('2-Weekly Input'!H67=0,"",+'2-Weekly Input'!R67)</f>
        <v/>
      </c>
      <c r="H22" s="236" t="str">
        <f>IF('2-Weekly Input'!H136=0,"",VLOOKUP('Summary Table Report'!Q12,'2-Weekly Input'!C83:R134,16,FALSE))</f>
        <v/>
      </c>
      <c r="I22" s="270" t="str">
        <f>IF(H22="","",+G22-H22)</f>
        <v/>
      </c>
      <c r="J22" s="227" t="str">
        <f>IF('2-Weekly Input'!$H$136=0,"",+I22/H22)</f>
        <v/>
      </c>
      <c r="K22" s="202"/>
      <c r="L22" s="203"/>
      <c r="M22" s="203"/>
      <c r="N22" s="244"/>
      <c r="O22" s="250" t="str">
        <f>IF('2-Weekly Input'!H202=0,"",VLOOKUP('Summary Table Report'!Q12,'2-Weekly Input'!C149:R201,16,FALSE))</f>
        <v/>
      </c>
      <c r="P22" s="250" t="str">
        <f>IF('2-Weekly Input'!H268=0,"",VLOOKUP('Summary Table Report'!Q12,'2-Weekly Input'!C215:R266,16,FALSE))</f>
        <v/>
      </c>
      <c r="Q22" s="250"/>
      <c r="R22" s="245"/>
    </row>
    <row r="23" spans="1:18" s="208" customFormat="1" ht="23.25" x14ac:dyDescent="0.25">
      <c r="A23" s="207"/>
      <c r="B23" s="393" t="s">
        <v>206</v>
      </c>
      <c r="C23" s="258"/>
      <c r="D23" s="206"/>
      <c r="E23" s="206"/>
      <c r="F23" s="525"/>
      <c r="G23" s="233"/>
      <c r="H23" s="232"/>
      <c r="I23" s="270"/>
      <c r="J23" s="227"/>
      <c r="K23" s="203"/>
      <c r="L23" s="203"/>
      <c r="M23" s="203"/>
      <c r="N23" s="244"/>
      <c r="O23" s="248"/>
      <c r="P23" s="249"/>
      <c r="Q23" s="249"/>
      <c r="R23" s="245"/>
    </row>
    <row r="24" spans="1:18" s="208" customFormat="1" ht="24" customHeight="1" x14ac:dyDescent="0.25">
      <c r="A24" s="207"/>
      <c r="B24" s="200"/>
      <c r="C24" s="368" t="s">
        <v>167</v>
      </c>
      <c r="D24" s="376"/>
      <c r="E24" s="377"/>
      <c r="F24" s="526"/>
      <c r="G24" s="397" t="str">
        <f>IF(H24="","",+H24*(1+J22))</f>
        <v/>
      </c>
      <c r="H24" s="398" t="str">
        <f>IF('2-Weekly Input'!H136=0,"",'2-Weekly Input'!H137)</f>
        <v/>
      </c>
      <c r="I24" s="372" t="str">
        <f>IF(H24="","",+G24-H24)</f>
        <v/>
      </c>
      <c r="J24" s="373" t="str">
        <f>IF('2-Weekly Input'!$H$136=0,"",+I24/H24)</f>
        <v/>
      </c>
      <c r="K24" s="202"/>
      <c r="L24" s="203"/>
      <c r="M24" s="203"/>
      <c r="N24" s="244"/>
      <c r="O24" s="250" t="str">
        <f>IF('2-Weekly Input'!H202=0,"",'2-Weekly Input'!H203)</f>
        <v/>
      </c>
      <c r="P24" s="250" t="str">
        <f>IF('2-Weekly Input'!H268=0,"",'2-Weekly Input'!H269)</f>
        <v/>
      </c>
      <c r="Q24" s="250" t="str">
        <f>IF('2-Weekly Input'!H334=0,"",'2-Weekly Input'!H335)</f>
        <v/>
      </c>
      <c r="R24" s="245"/>
    </row>
    <row r="25" spans="1:18" ht="6" customHeight="1" x14ac:dyDescent="0.35">
      <c r="A25" s="207"/>
      <c r="B25" s="200"/>
      <c r="C25" s="394"/>
      <c r="D25" s="395"/>
      <c r="E25" s="396"/>
      <c r="F25" s="527"/>
      <c r="G25" s="399"/>
      <c r="H25" s="400"/>
      <c r="I25" s="372"/>
      <c r="J25" s="399"/>
      <c r="K25" s="259"/>
      <c r="L25" s="43"/>
      <c r="M25" s="43"/>
      <c r="N25" s="43"/>
      <c r="O25" s="252"/>
      <c r="P25" s="251"/>
      <c r="Q25" s="252"/>
      <c r="R25" s="67"/>
    </row>
    <row r="26" spans="1:18" s="208" customFormat="1" ht="24" customHeight="1" x14ac:dyDescent="0.25">
      <c r="A26" s="207"/>
      <c r="B26" s="200"/>
      <c r="C26" s="368" t="s">
        <v>168</v>
      </c>
      <c r="D26" s="376"/>
      <c r="E26" s="377"/>
      <c r="F26" s="526"/>
      <c r="G26" s="397" t="str">
        <f>IF(H26="","",H26*(1+J22))</f>
        <v/>
      </c>
      <c r="H26" s="397" t="str">
        <f>IF('2-Weekly Input'!H136=0,"",'2-Weekly Input'!H136)</f>
        <v/>
      </c>
      <c r="I26" s="372" t="str">
        <f>IF(H26="","",+G26-H26)</f>
        <v/>
      </c>
      <c r="J26" s="373" t="str">
        <f>IF('2-Weekly Input'!$H$136=0,"",+I26/H26)</f>
        <v/>
      </c>
      <c r="K26" s="202"/>
      <c r="L26" s="203"/>
      <c r="M26" s="203"/>
      <c r="N26" s="244"/>
      <c r="O26" s="250" t="str">
        <f>IF('2-Weekly Input'!H202=0,"",'2-Weekly Input'!H202)</f>
        <v/>
      </c>
      <c r="P26" s="250" t="str">
        <f>IF('2-Weekly Input'!H268=0,"",'2-Weekly Input'!H268)</f>
        <v/>
      </c>
      <c r="Q26" s="250" t="str">
        <f>IF('2-Weekly Input'!H334=0,"",'2-Weekly Input'!H334)</f>
        <v/>
      </c>
      <c r="R26" s="245"/>
    </row>
    <row r="27" spans="1:18" ht="21" x14ac:dyDescent="0.35">
      <c r="A27" s="189"/>
      <c r="B27" s="153"/>
      <c r="C27" s="153"/>
      <c r="D27" s="153"/>
      <c r="E27" s="154"/>
      <c r="F27" s="522"/>
      <c r="G27" s="224"/>
      <c r="H27" s="229"/>
      <c r="I27" s="153"/>
      <c r="J27" s="221"/>
      <c r="K27" s="153"/>
      <c r="L27" s="153"/>
      <c r="M27" s="153"/>
      <c r="N27" s="156"/>
      <c r="O27" s="219"/>
      <c r="P27" s="246"/>
      <c r="Q27" s="246"/>
      <c r="R27" s="67"/>
    </row>
    <row r="28" spans="1:18" ht="28.5" x14ac:dyDescent="0.45">
      <c r="A28" s="276" t="s">
        <v>184</v>
      </c>
      <c r="B28" s="33"/>
      <c r="C28" s="153"/>
      <c r="D28" s="153"/>
      <c r="E28" s="154"/>
      <c r="F28" s="522"/>
      <c r="G28" s="220" t="str">
        <f>IF(C$8=0,"",C$8)</f>
        <v/>
      </c>
      <c r="H28" s="228" t="str">
        <f>IF('2-Weekly Input'!$I$136=0,"",G28-1)</f>
        <v/>
      </c>
      <c r="I28" s="211" t="s">
        <v>161</v>
      </c>
      <c r="J28" s="220" t="s">
        <v>162</v>
      </c>
      <c r="K28" s="211"/>
      <c r="L28" s="204"/>
      <c r="M28" s="204"/>
      <c r="N28" s="243"/>
      <c r="O28" s="255" t="str">
        <f>IF('2-Weekly Input'!$I$202=0,"",H28-1)</f>
        <v/>
      </c>
      <c r="P28" s="256" t="str">
        <f>IF('2-Weekly Input'!$I$268=0,"",O28-1)</f>
        <v/>
      </c>
      <c r="Q28" s="256" t="str">
        <f>IF('2-Weekly Input'!$I$334=0,"",P28-1)</f>
        <v/>
      </c>
      <c r="R28" s="67"/>
    </row>
    <row r="29" spans="1:18" s="208" customFormat="1" ht="24" customHeight="1" x14ac:dyDescent="0.25">
      <c r="A29" s="207"/>
      <c r="B29" s="200"/>
      <c r="C29" s="366" t="s">
        <v>165</v>
      </c>
      <c r="D29" s="200"/>
      <c r="E29" s="201"/>
      <c r="F29" s="521"/>
      <c r="G29" s="223" t="str">
        <f>IF('2-Weekly Input'!I68=0,"",'2-Weekly Input'!I68)</f>
        <v/>
      </c>
      <c r="H29" s="237" t="str">
        <f>IF('2-Weekly Input'!I136=0,"",VLOOKUP('Summary Table Report'!Q12,'2-Weekly Input'!C83:O135,13,FALSE))</f>
        <v/>
      </c>
      <c r="I29" s="270" t="str">
        <f>IF(H29="","",+G29-H29)</f>
        <v/>
      </c>
      <c r="J29" s="227" t="str">
        <f>IF('2-Weekly Input'!$I$136=0,"",+I29/H29)</f>
        <v/>
      </c>
      <c r="K29" s="202"/>
      <c r="L29" s="200"/>
      <c r="M29" s="200"/>
      <c r="N29" s="245"/>
      <c r="O29" s="251" t="str">
        <f>IF('2-Weekly Input'!H202=0,"",VLOOKUP(Q12,'2-Weekly Input'!C149:O201,13,FALSE))</f>
        <v/>
      </c>
      <c r="P29" s="252" t="str">
        <f>IF('2-Weekly Input'!H268=0,"",VLOOKUP('Summary Table Report'!Q12,'2-Weekly Input'!C215:O267,13,FALSE))</f>
        <v/>
      </c>
      <c r="Q29" s="252" t="str">
        <f>IF('2-Weekly Input'!H334=0,"",VLOOKUP('Summary Table Report'!Q12,'2-Weekly Input'!C281:O333,13,FALSE))</f>
        <v/>
      </c>
      <c r="R29" s="245"/>
    </row>
    <row r="30" spans="1:18" ht="6" customHeight="1" x14ac:dyDescent="0.35">
      <c r="A30" s="66"/>
      <c r="B30" s="43"/>
      <c r="C30" s="153"/>
      <c r="D30" s="43"/>
      <c r="E30" s="22"/>
      <c r="F30" s="519"/>
      <c r="G30" s="222"/>
      <c r="H30" s="225"/>
      <c r="I30" s="270"/>
      <c r="J30" s="222"/>
      <c r="K30" s="259"/>
      <c r="L30" s="43"/>
      <c r="M30" s="43"/>
      <c r="N30" s="43"/>
      <c r="O30" s="252"/>
      <c r="P30" s="251"/>
      <c r="Q30" s="252"/>
      <c r="R30" s="67"/>
    </row>
    <row r="31" spans="1:18" s="208" customFormat="1" ht="24" customHeight="1" x14ac:dyDescent="0.25">
      <c r="A31" s="207"/>
      <c r="B31" s="200"/>
      <c r="C31" s="366" t="s">
        <v>166</v>
      </c>
      <c r="D31" s="200"/>
      <c r="E31" s="201"/>
      <c r="F31" s="521"/>
      <c r="G31" s="223" t="str">
        <f>IF('2-Weekly Input'!I67=0,"",'2-Weekly Input'!N67)</f>
        <v/>
      </c>
      <c r="H31" s="237" t="str">
        <f>IF('2-Weekly Input'!I136=0,"",VLOOKUP('Summary Table Report'!Q12,'2-Weekly Input'!C83:N135,12,FALSE))</f>
        <v/>
      </c>
      <c r="I31" s="270" t="str">
        <f>IF(H31="","",+G31-H31)</f>
        <v/>
      </c>
      <c r="J31" s="227" t="str">
        <f>IF('2-Weekly Input'!$I$136=0,"",+I31/H31)</f>
        <v/>
      </c>
      <c r="K31" s="202"/>
      <c r="L31" s="200"/>
      <c r="M31" s="200"/>
      <c r="N31" s="245"/>
      <c r="O31" s="251" t="str">
        <f>IF('2-Weekly Input'!H202=0,"",VLOOKUP('Summary Table Report'!Q12,'2-Weekly Input'!C149:N201,12,FALSE))</f>
        <v/>
      </c>
      <c r="P31" s="252" t="str">
        <f>IF('2-Weekly Input'!H268=0,"",VLOOKUP('Summary Table Report'!Q12,'2-Weekly Input'!C215:N267,12,FALSE))</f>
        <v/>
      </c>
      <c r="Q31" s="252" t="str">
        <f>IF('2-Weekly Input'!H334=0,"",VLOOKUP('Summary Table Report'!Q12,'2-Weekly Input'!C281:N333,12,FALSE))</f>
        <v/>
      </c>
      <c r="R31" s="245"/>
    </row>
    <row r="32" spans="1:18" ht="6" customHeight="1" x14ac:dyDescent="0.35">
      <c r="A32" s="66"/>
      <c r="B32" s="43"/>
      <c r="C32" s="153"/>
      <c r="D32" s="43"/>
      <c r="E32" s="22"/>
      <c r="F32" s="519"/>
      <c r="G32" s="222"/>
      <c r="H32" s="225"/>
      <c r="I32" s="270"/>
      <c r="J32" s="222"/>
      <c r="K32" s="259"/>
      <c r="L32" s="43"/>
      <c r="M32" s="43"/>
      <c r="N32" s="43"/>
      <c r="O32" s="252"/>
      <c r="P32" s="251"/>
      <c r="Q32" s="252"/>
      <c r="R32" s="67"/>
    </row>
    <row r="33" spans="1:18" s="208" customFormat="1" ht="24" customHeight="1" x14ac:dyDescent="0.25">
      <c r="A33" s="207"/>
      <c r="B33" s="200"/>
      <c r="C33" s="366" t="s">
        <v>163</v>
      </c>
      <c r="D33" s="200"/>
      <c r="E33" s="201"/>
      <c r="F33" s="521"/>
      <c r="G33" s="223" t="str">
        <f>IF('2-Weekly Input'!I67=0,"",'2-Weekly Input'!S67)</f>
        <v/>
      </c>
      <c r="H33" s="237" t="str">
        <f>IF('2-Weekly Input'!I136=0,"",VLOOKUP('Summary Table Report'!Q12,'2-Weekly Input'!C83:S134,17,FALSE))</f>
        <v/>
      </c>
      <c r="I33" s="270" t="str">
        <f>IF(H33="","",+G33-H33)</f>
        <v/>
      </c>
      <c r="J33" s="227" t="str">
        <f>IF('2-Weekly Input'!$I$136=0,"",+I33/H33)</f>
        <v/>
      </c>
      <c r="K33" s="202"/>
      <c r="L33" s="200"/>
      <c r="M33" s="200"/>
      <c r="N33" s="245"/>
      <c r="O33" s="251" t="str">
        <f>IF('2-Weekly Input'!H202=0,"",VLOOKUP('Summary Table Report'!Q12,'2-Weekly Input'!C149:S201,17,FALSE))</f>
        <v/>
      </c>
      <c r="P33" s="252" t="str">
        <f>IF('2-Weekly Input'!H268=0,"",VLOOKUP('Summary Table Report'!Q12,'2-Weekly Input'!C215:S267,17,FALSE))</f>
        <v/>
      </c>
      <c r="Q33" s="247"/>
      <c r="R33" s="245"/>
    </row>
    <row r="34" spans="1:18" ht="6" customHeight="1" x14ac:dyDescent="0.35">
      <c r="A34" s="66"/>
      <c r="B34" s="43"/>
      <c r="C34" s="153"/>
      <c r="D34" s="43"/>
      <c r="E34" s="22"/>
      <c r="F34" s="519"/>
      <c r="G34" s="222"/>
      <c r="H34" s="225"/>
      <c r="I34" s="43"/>
      <c r="J34" s="222"/>
      <c r="K34" s="259"/>
      <c r="L34" s="43"/>
      <c r="M34" s="43"/>
      <c r="N34" s="43"/>
      <c r="O34" s="252"/>
      <c r="P34" s="251"/>
      <c r="Q34" s="252"/>
      <c r="R34" s="67"/>
    </row>
    <row r="35" spans="1:18" s="205" customFormat="1" ht="24" customHeight="1" x14ac:dyDescent="0.35">
      <c r="A35" s="199"/>
      <c r="B35" s="200"/>
      <c r="C35" s="366" t="s">
        <v>181</v>
      </c>
      <c r="D35" s="200"/>
      <c r="E35" s="201"/>
      <c r="F35" s="521"/>
      <c r="G35" s="235" t="str">
        <f>IF(G22="","",ROUND(G33/G22,1))</f>
        <v/>
      </c>
      <c r="H35" s="238" t="str">
        <f>IF(H22="","",ROUND(H33/H22,1))</f>
        <v/>
      </c>
      <c r="I35" s="210" t="str">
        <f>IF(H35="","",+G35-H35)</f>
        <v/>
      </c>
      <c r="J35" s="227" t="str">
        <f>IF(H35="","",+I35/H35)</f>
        <v/>
      </c>
      <c r="K35" s="202"/>
      <c r="L35" s="203"/>
      <c r="M35" s="203"/>
      <c r="N35" s="244"/>
      <c r="O35" s="253" t="str">
        <f>IF(O22="","",ROUND(O33/O22,1))</f>
        <v/>
      </c>
      <c r="P35" s="254" t="str">
        <f>IF(P22="","",ROUND(P33/P22,1))</f>
        <v/>
      </c>
      <c r="Q35" s="254"/>
      <c r="R35" s="243"/>
    </row>
    <row r="36" spans="1:18" s="208" customFormat="1" ht="23.25" x14ac:dyDescent="0.25">
      <c r="A36" s="207"/>
      <c r="B36" s="393" t="s">
        <v>206</v>
      </c>
      <c r="C36" s="258"/>
      <c r="D36" s="206"/>
      <c r="E36" s="206"/>
      <c r="F36" s="525"/>
      <c r="G36" s="233"/>
      <c r="H36" s="232"/>
      <c r="I36" s="270"/>
      <c r="J36" s="227"/>
      <c r="K36" s="203"/>
      <c r="L36" s="203"/>
      <c r="M36" s="203"/>
      <c r="N36" s="244"/>
      <c r="O36" s="248"/>
      <c r="P36" s="249"/>
      <c r="Q36" s="249"/>
      <c r="R36" s="245"/>
    </row>
    <row r="37" spans="1:18" s="208" customFormat="1" ht="24" customHeight="1" x14ac:dyDescent="0.25">
      <c r="A37" s="207"/>
      <c r="B37" s="200"/>
      <c r="C37" s="368" t="s">
        <v>169</v>
      </c>
      <c r="D37" s="368"/>
      <c r="E37" s="369"/>
      <c r="F37" s="524"/>
      <c r="G37" s="371" t="str">
        <f>IF(H37="","",+H37*(1+J33))</f>
        <v/>
      </c>
      <c r="H37" s="401" t="str">
        <f>IF('2-Weekly Input'!H136=0,"",'2-Weekly Input'!I137)</f>
        <v/>
      </c>
      <c r="I37" s="372" t="str">
        <f>IF(H37="","",+G37-H37)</f>
        <v/>
      </c>
      <c r="J37" s="373" t="str">
        <f>IF('2-Weekly Input'!$I$136=0,"",+I37/H37)</f>
        <v/>
      </c>
      <c r="K37" s="202"/>
      <c r="L37" s="203"/>
      <c r="M37" s="203"/>
      <c r="N37" s="244"/>
      <c r="O37" s="251" t="str">
        <f>IF('2-Weekly Input'!H202=0,"",'2-Weekly Input'!I203)</f>
        <v/>
      </c>
      <c r="P37" s="252" t="str">
        <f>IF('2-Weekly Input'!H268=0,"",'2-Weekly Input'!I269)</f>
        <v/>
      </c>
      <c r="Q37" s="252" t="str">
        <f>IF('2-Weekly Input'!H334=0,"",'2-Weekly Input'!I335)</f>
        <v/>
      </c>
      <c r="R37" s="245"/>
    </row>
    <row r="38" spans="1:18" ht="6" customHeight="1" x14ac:dyDescent="0.35">
      <c r="A38" s="66"/>
      <c r="B38" s="43"/>
      <c r="C38" s="394"/>
      <c r="D38" s="394"/>
      <c r="E38" s="402"/>
      <c r="F38" s="528"/>
      <c r="G38" s="399"/>
      <c r="H38" s="400"/>
      <c r="I38" s="372"/>
      <c r="J38" s="399"/>
      <c r="K38" s="259"/>
      <c r="L38" s="43"/>
      <c r="M38" s="43"/>
      <c r="N38" s="43"/>
      <c r="O38" s="252"/>
      <c r="P38" s="251"/>
      <c r="Q38" s="252"/>
      <c r="R38" s="67"/>
    </row>
    <row r="39" spans="1:18" s="208" customFormat="1" ht="24" customHeight="1" x14ac:dyDescent="0.25">
      <c r="A39" s="207"/>
      <c r="B39" s="200"/>
      <c r="C39" s="368" t="s">
        <v>170</v>
      </c>
      <c r="D39" s="368"/>
      <c r="E39" s="369"/>
      <c r="F39" s="524"/>
      <c r="G39" s="371" t="str">
        <f>IF(H39="","",ROUND(H39*(1+J33),-2))</f>
        <v/>
      </c>
      <c r="H39" s="401" t="str">
        <f>IF('2-Weekly Input'!H136=0,"",'2-Weekly Input'!I136)</f>
        <v/>
      </c>
      <c r="I39" s="372" t="str">
        <f>IF(H39="","",+G39-H39)</f>
        <v/>
      </c>
      <c r="J39" s="373" t="str">
        <f>IF('2-Weekly Input'!$I$136=0,"",+I39/H39)</f>
        <v/>
      </c>
      <c r="K39" s="202"/>
      <c r="L39" s="203"/>
      <c r="M39" s="203"/>
      <c r="N39" s="244"/>
      <c r="O39" s="251" t="str">
        <f>IF('2-Weekly Input'!H202=0,"",'2-Weekly Input'!I202)</f>
        <v/>
      </c>
      <c r="P39" s="252" t="str">
        <f>IF('2-Weekly Input'!H268=0,"",'2-Weekly Input'!I268)</f>
        <v/>
      </c>
      <c r="Q39" s="252" t="str">
        <f>IF('2-Weekly Input'!H334=0,"",'2-Weekly Input'!I334)</f>
        <v/>
      </c>
      <c r="R39" s="245"/>
    </row>
    <row r="40" spans="1:18" ht="12" customHeight="1" x14ac:dyDescent="0.35">
      <c r="A40" s="239"/>
      <c r="B40" s="240"/>
      <c r="C40" s="240"/>
      <c r="D40" s="240"/>
      <c r="E40" s="241"/>
      <c r="F40" s="241"/>
      <c r="G40" s="242"/>
      <c r="H40" s="240"/>
      <c r="I40" s="240"/>
      <c r="J40" s="240"/>
      <c r="K40" s="240"/>
      <c r="L40" s="240"/>
      <c r="M40" s="240"/>
      <c r="N40" s="240"/>
      <c r="O40" s="240"/>
      <c r="P40" s="240"/>
      <c r="Q40" s="240"/>
      <c r="R40" s="72"/>
    </row>
    <row r="41" spans="1:18" ht="6.75" customHeight="1" x14ac:dyDescent="0.35">
      <c r="A41" s="153"/>
      <c r="B41" s="153"/>
      <c r="C41" s="153"/>
      <c r="D41" s="153"/>
      <c r="E41" s="154"/>
      <c r="F41" s="154"/>
      <c r="G41" s="155"/>
      <c r="H41" s="153"/>
      <c r="I41" s="153"/>
      <c r="J41" s="153"/>
      <c r="K41" s="153"/>
      <c r="L41" s="153"/>
      <c r="M41" s="153"/>
      <c r="N41" s="153"/>
      <c r="O41" s="153"/>
      <c r="P41" s="153"/>
      <c r="Q41" s="153"/>
      <c r="R41" s="3"/>
    </row>
    <row r="42" spans="1:18" ht="6.75" customHeight="1" thickBot="1" x14ac:dyDescent="0.4">
      <c r="A42" s="153"/>
      <c r="B42" s="153"/>
      <c r="C42" s="153"/>
      <c r="D42" s="153"/>
      <c r="E42" s="154"/>
      <c r="F42" s="154"/>
      <c r="G42" s="155"/>
      <c r="H42" s="153"/>
      <c r="I42" s="153"/>
      <c r="J42" s="153"/>
      <c r="K42" s="153"/>
      <c r="L42" s="153"/>
      <c r="M42" s="153"/>
      <c r="N42" s="153"/>
      <c r="O42" s="153"/>
      <c r="P42" s="153"/>
      <c r="Q42" s="153"/>
      <c r="R42" s="3"/>
    </row>
    <row r="43" spans="1:18" ht="30" customHeight="1" x14ac:dyDescent="0.45">
      <c r="A43" s="461"/>
      <c r="B43" s="462"/>
      <c r="C43" s="462"/>
      <c r="D43" s="462"/>
      <c r="E43" s="462"/>
      <c r="F43" s="462"/>
      <c r="G43" s="463"/>
      <c r="H43" s="464"/>
      <c r="I43" s="465" t="s">
        <v>171</v>
      </c>
      <c r="J43" s="464"/>
      <c r="K43" s="464"/>
      <c r="L43" s="464"/>
      <c r="M43" s="464"/>
      <c r="N43" s="464"/>
      <c r="O43" s="634" t="s">
        <v>148</v>
      </c>
      <c r="P43" s="632" t="str">
        <f>IF('3-Monthly Input'!C25=0,"",VLOOKUP('Inc 1'!$B$169,'Inc 1'!$B$157:$G$168,6,FALSE))</f>
        <v/>
      </c>
      <c r="Q43" s="636" t="str">
        <f>IF(C8=0,"",+C8)</f>
        <v/>
      </c>
      <c r="R43" s="466"/>
    </row>
    <row r="44" spans="1:18" ht="30" customHeight="1" thickBot="1" x14ac:dyDescent="0.3">
      <c r="A44" s="467"/>
      <c r="B44" s="468"/>
      <c r="C44" s="468"/>
      <c r="D44" s="468"/>
      <c r="E44" s="468"/>
      <c r="F44" s="468"/>
      <c r="G44" s="469"/>
      <c r="H44" s="470"/>
      <c r="I44" s="471" t="str">
        <f>IF(C6=0,"",+C6)</f>
        <v/>
      </c>
      <c r="J44" s="470"/>
      <c r="K44" s="470"/>
      <c r="L44" s="470"/>
      <c r="M44" s="470"/>
      <c r="N44" s="470"/>
      <c r="O44" s="635"/>
      <c r="P44" s="633"/>
      <c r="Q44" s="637"/>
      <c r="R44" s="472"/>
    </row>
    <row r="45" spans="1:18" ht="18" customHeight="1" x14ac:dyDescent="0.35">
      <c r="A45" s="325" t="s">
        <v>203</v>
      </c>
      <c r="B45" s="153"/>
      <c r="C45" s="153"/>
      <c r="D45" s="153"/>
      <c r="E45" s="154"/>
      <c r="F45" s="154"/>
      <c r="G45" s="155"/>
      <c r="H45" s="153"/>
      <c r="I45" s="153"/>
      <c r="J45" s="153"/>
      <c r="K45" s="153"/>
      <c r="L45" s="153"/>
      <c r="M45" s="153"/>
      <c r="N45" s="153"/>
      <c r="O45" s="153"/>
      <c r="P45" s="153"/>
      <c r="Q45" s="153"/>
      <c r="R45" s="67"/>
    </row>
    <row r="46" spans="1:18" s="330" customFormat="1" ht="15" customHeight="1" x14ac:dyDescent="0.35">
      <c r="A46" s="326" t="s">
        <v>204</v>
      </c>
      <c r="B46" s="327"/>
      <c r="C46" s="327"/>
      <c r="D46" s="327"/>
      <c r="E46" s="328"/>
      <c r="F46" s="328"/>
      <c r="G46" s="155"/>
      <c r="H46" s="327"/>
      <c r="I46" s="327"/>
      <c r="J46" s="327"/>
      <c r="K46" s="327"/>
      <c r="L46" s="327"/>
      <c r="M46" s="327"/>
      <c r="N46" s="327"/>
      <c r="O46" s="327"/>
      <c r="P46" s="327"/>
      <c r="Q46" s="327"/>
      <c r="R46" s="329"/>
    </row>
    <row r="47" spans="1:18" ht="18" customHeight="1" x14ac:dyDescent="0.35">
      <c r="A47" s="189"/>
      <c r="B47" s="153"/>
      <c r="C47" s="153"/>
      <c r="D47" s="153"/>
      <c r="E47" s="154"/>
      <c r="F47" s="154"/>
      <c r="G47" s="155"/>
      <c r="H47" s="153"/>
      <c r="I47" s="153"/>
      <c r="J47" s="153"/>
      <c r="K47" s="153"/>
      <c r="L47" s="153"/>
      <c r="M47" s="153"/>
      <c r="N47" s="216"/>
      <c r="O47" s="257" t="s">
        <v>164</v>
      </c>
      <c r="P47" s="153"/>
      <c r="Q47" s="153"/>
      <c r="R47" s="67"/>
    </row>
    <row r="48" spans="1:18" ht="6.75" customHeight="1" x14ac:dyDescent="0.35">
      <c r="A48" s="189"/>
      <c r="B48" s="153"/>
      <c r="C48" s="153"/>
      <c r="D48" s="153"/>
      <c r="E48" s="154"/>
      <c r="F48" s="154"/>
      <c r="G48" s="155"/>
      <c r="H48" s="153"/>
      <c r="I48" s="153"/>
      <c r="J48" s="153"/>
      <c r="K48" s="153"/>
      <c r="L48" s="153"/>
      <c r="M48" s="153"/>
      <c r="N48" s="153"/>
      <c r="O48" s="153"/>
      <c r="P48" s="153"/>
      <c r="Q48" s="190"/>
      <c r="R48" s="156"/>
    </row>
    <row r="49" spans="1:18" ht="28.5" x14ac:dyDescent="0.45">
      <c r="A49" s="276" t="s">
        <v>183</v>
      </c>
      <c r="B49" s="33"/>
      <c r="C49" s="153"/>
      <c r="D49" s="153"/>
      <c r="E49" s="154"/>
      <c r="F49" s="522"/>
      <c r="G49" s="220" t="str">
        <f>IF(C$8=0,"",C$8)</f>
        <v/>
      </c>
      <c r="H49" s="220" t="s">
        <v>173</v>
      </c>
      <c r="I49" s="211" t="s">
        <v>176</v>
      </c>
      <c r="J49" s="220" t="s">
        <v>177</v>
      </c>
      <c r="K49" s="228"/>
      <c r="L49" s="211" t="str">
        <f>IF('3-Monthly Input'!$C$47=0,"",'Summary Table Report'!G49-1)</f>
        <v/>
      </c>
      <c r="M49" s="220" t="str">
        <f>IF('3-Monthly Input'!$C$47=0,"","Y/Y Chg")</f>
        <v/>
      </c>
      <c r="N49" s="211"/>
      <c r="O49" s="256" t="str">
        <f>IF('3-Monthly Input'!C65=0,"",L49-1)</f>
        <v/>
      </c>
      <c r="P49" s="255" t="str">
        <f>IF('3-Monthly Input'!C83=0,"",'Summary Table Report'!O49-1)</f>
        <v/>
      </c>
      <c r="Q49" s="256" t="str">
        <f>IF('3-Monthly Input'!C101=0,"",P49-1)</f>
        <v/>
      </c>
      <c r="R49" s="67"/>
    </row>
    <row r="50" spans="1:18" ht="23.25" x14ac:dyDescent="0.35">
      <c r="A50" s="189"/>
      <c r="B50" s="631" t="str">
        <f>IF(+'1-Budget Input'!C27="","Category 1:  Not Used",'1-Budget Input'!C27)</f>
        <v>Category 1:  Not Used</v>
      </c>
      <c r="C50" s="631"/>
      <c r="D50" s="631"/>
      <c r="E50" s="631"/>
      <c r="F50" s="515"/>
      <c r="G50" s="221"/>
      <c r="H50" s="224"/>
      <c r="I50" s="153"/>
      <c r="J50" s="221"/>
      <c r="K50" s="229"/>
      <c r="L50" s="153"/>
      <c r="M50" s="221"/>
      <c r="N50" s="153"/>
      <c r="O50" s="246"/>
      <c r="P50" s="219"/>
      <c r="Q50" s="246"/>
      <c r="R50" s="67"/>
    </row>
    <row r="51" spans="1:18" s="208" customFormat="1" ht="24" customHeight="1" x14ac:dyDescent="0.25">
      <c r="A51" s="207"/>
      <c r="B51" s="200"/>
      <c r="C51" s="260" t="s">
        <v>172</v>
      </c>
      <c r="D51" s="260"/>
      <c r="E51" s="385"/>
      <c r="F51" s="523"/>
      <c r="G51" s="386" t="str">
        <f>IF('3-Monthly Input'!C$25=0,"",+'3-Monthly Input'!C$25)</f>
        <v/>
      </c>
      <c r="H51" s="387" t="str">
        <f>IF('Inc 1'!$P$14="","",'Inc 1'!$P$14)</f>
        <v/>
      </c>
      <c r="I51" s="388" t="str">
        <f>IF(G51="","",+G51-H51)</f>
        <v/>
      </c>
      <c r="J51" s="389" t="str">
        <f>IF(G51="","",I51/H51)</f>
        <v/>
      </c>
      <c r="K51" s="390"/>
      <c r="L51" s="391" t="str">
        <f>IF('3-Monthly Input'!C$47=0,"",VLOOKUP($P$43,'Inc 1'!$A$157:$C$168,3,FALSE))</f>
        <v/>
      </c>
      <c r="M51" s="389" t="str">
        <f>IF('3-Monthly Input'!$C$47=0,"",+(G51-L51)/L51)</f>
        <v/>
      </c>
      <c r="N51" s="215"/>
      <c r="O51" s="252" t="str">
        <f>IF('3-Monthly Input'!C$65=0,"",VLOOKUP($P$43,'Inc 1'!$A$157:$D$168,4,FALSE))</f>
        <v/>
      </c>
      <c r="P51" s="251" t="str">
        <f>IF('3-Monthly Input'!C$83=0,"",VLOOKUP($P$43,'Inc 1'!$A$157:$E$168,5,FALSE))</f>
        <v/>
      </c>
      <c r="Q51" s="252" t="str">
        <f>IF('3-Monthly Input'!C$101=0,"",VLOOKUP($P$43,'Inc 1'!$A$157:$F$168,6,FALSE))</f>
        <v/>
      </c>
      <c r="R51" s="245"/>
    </row>
    <row r="52" spans="1:18" s="208" customFormat="1" ht="24" customHeight="1" x14ac:dyDescent="0.25">
      <c r="A52" s="207"/>
      <c r="B52" s="200"/>
      <c r="C52" s="392" t="s">
        <v>178</v>
      </c>
      <c r="D52" s="368"/>
      <c r="E52" s="369"/>
      <c r="F52" s="524"/>
      <c r="G52" s="370" t="str">
        <f>IF('3-Monthly Input'!C$25=0,"",'Inc 1'!Q$131)</f>
        <v/>
      </c>
      <c r="H52" s="371" t="str">
        <f>IF('1-Budget Input'!H27=0,"",'1-Budget Input'!H27)</f>
        <v/>
      </c>
      <c r="I52" s="372" t="str">
        <f>IF(G52="","",+G52-H52)</f>
        <v/>
      </c>
      <c r="J52" s="373" t="str">
        <f>IF(G52="","",I52/H52)</f>
        <v/>
      </c>
      <c r="K52" s="374"/>
      <c r="L52" s="375" t="str">
        <f>IF('3-Monthly Input'!C$47=0,"",'Inc 1'!F$150)</f>
        <v/>
      </c>
      <c r="M52" s="373" t="str">
        <f>IF('3-Monthly Input'!$C$47=0,"",+(G52-L52)/L52)</f>
        <v/>
      </c>
      <c r="N52" s="215"/>
      <c r="O52" s="252" t="str">
        <f>IF('3-Monthly Input'!C$65=0,"",'Inc 1'!J$150)</f>
        <v/>
      </c>
      <c r="P52" s="251" t="str">
        <f>IF('3-Monthly Input'!C$83=0,"",'Inc 1'!N$150)</f>
        <v/>
      </c>
      <c r="Q52" s="252" t="str">
        <f>IF('3-Monthly Input'!C$101=0,"",'Inc 1'!R$150)</f>
        <v/>
      </c>
      <c r="R52" s="245"/>
    </row>
    <row r="53" spans="1:18" ht="6" customHeight="1" x14ac:dyDescent="0.25">
      <c r="A53" s="66"/>
      <c r="B53" s="43"/>
      <c r="C53" s="43"/>
      <c r="D53" s="43"/>
      <c r="E53" s="22"/>
      <c r="F53" s="519"/>
      <c r="G53" s="222"/>
      <c r="H53" s="225"/>
      <c r="I53" s="43"/>
      <c r="J53" s="222"/>
      <c r="K53" s="231"/>
      <c r="L53" s="43"/>
      <c r="M53" s="222"/>
      <c r="N53" s="43"/>
      <c r="O53" s="252"/>
      <c r="P53" s="251"/>
      <c r="Q53" s="252"/>
      <c r="R53" s="67"/>
    </row>
    <row r="54" spans="1:18" ht="23.25" x14ac:dyDescent="0.35">
      <c r="A54" s="189"/>
      <c r="B54" s="631" t="str">
        <f>IF(+'1-Budget Input'!C29="","Category 2:  Not Used",'1-Budget Input'!C29)</f>
        <v>Category 2:  Not Used</v>
      </c>
      <c r="C54" s="631"/>
      <c r="D54" s="631"/>
      <c r="E54" s="631"/>
      <c r="F54" s="515"/>
      <c r="G54" s="221"/>
      <c r="H54" s="224"/>
      <c r="I54" s="153"/>
      <c r="J54" s="221"/>
      <c r="K54" s="229"/>
      <c r="L54" s="153"/>
      <c r="M54" s="221"/>
      <c r="N54" s="153"/>
      <c r="O54" s="246"/>
      <c r="P54" s="219"/>
      <c r="Q54" s="246"/>
      <c r="R54" s="67"/>
    </row>
    <row r="55" spans="1:18" s="208" customFormat="1" ht="24" customHeight="1" x14ac:dyDescent="0.25">
      <c r="A55" s="207"/>
      <c r="B55" s="200"/>
      <c r="C55" s="260" t="s">
        <v>172</v>
      </c>
      <c r="D55" s="260"/>
      <c r="E55" s="385"/>
      <c r="F55" s="523"/>
      <c r="G55" s="386" t="str">
        <f>IF('3-Monthly Input'!D$25=0,"",+'3-Monthly Input'!D$25)</f>
        <v/>
      </c>
      <c r="H55" s="387" t="str">
        <f>IF('Inc 2'!$P$14="","",'Inc 2'!$P$14)</f>
        <v/>
      </c>
      <c r="I55" s="388" t="str">
        <f>IF(G55="","",+G55-H55)</f>
        <v/>
      </c>
      <c r="J55" s="389" t="str">
        <f>IF(G55="","",I55/H55)</f>
        <v/>
      </c>
      <c r="K55" s="390"/>
      <c r="L55" s="391" t="str">
        <f>IF('3-Monthly Input'!D$47=0,"",VLOOKUP($P$43,'Inc 2'!$A$157:$C$168,3,FALSE))</f>
        <v/>
      </c>
      <c r="M55" s="389" t="str">
        <f>IF('3-Monthly Input'!$D$47=0,"",+(G55-L55)/L55)</f>
        <v/>
      </c>
      <c r="N55" s="215"/>
      <c r="O55" s="252" t="str">
        <f>IF('3-Monthly Input'!D$65=0,"",VLOOKUP($P$43,'Inc 2'!$A$157:$D$168,4,FALSE))</f>
        <v/>
      </c>
      <c r="P55" s="251" t="str">
        <f>IF('3-Monthly Input'!D$83=0,"",VLOOKUP($P$43,'Inc 2'!$A$157:$E$168,5,FALSE))</f>
        <v/>
      </c>
      <c r="Q55" s="252" t="str">
        <f>IF('3-Monthly Input'!D$101=0,"",VLOOKUP($P$43,'Inc 2'!$A$157:$F$168,6,FALSE))</f>
        <v/>
      </c>
      <c r="R55" s="245"/>
    </row>
    <row r="56" spans="1:18" s="208" customFormat="1" ht="24" customHeight="1" x14ac:dyDescent="0.25">
      <c r="A56" s="207"/>
      <c r="B56" s="200"/>
      <c r="C56" s="392" t="s">
        <v>178</v>
      </c>
      <c r="D56" s="368"/>
      <c r="E56" s="369"/>
      <c r="F56" s="524"/>
      <c r="G56" s="370" t="str">
        <f>IF('3-Monthly Input'!D$25=0,"",'Inc 2'!Q$131)</f>
        <v/>
      </c>
      <c r="H56" s="371" t="str">
        <f>IF('1-Budget Input'!H29=0,"",'1-Budget Input'!H29)</f>
        <v/>
      </c>
      <c r="I56" s="372" t="str">
        <f>IF(G56="","",+G56-H56)</f>
        <v/>
      </c>
      <c r="J56" s="373" t="str">
        <f>IF(G56="","",I56/H56)</f>
        <v/>
      </c>
      <c r="K56" s="374"/>
      <c r="L56" s="375" t="str">
        <f>IF('3-Monthly Input'!D$47=0,"",'Inc 2'!F$150)</f>
        <v/>
      </c>
      <c r="M56" s="373" t="str">
        <f>IF('3-Monthly Input'!$D$47=0,"",+(G56-L56)/L56)</f>
        <v/>
      </c>
      <c r="N56" s="215"/>
      <c r="O56" s="252" t="str">
        <f>IF('3-Monthly Input'!D$65=0,"",'Inc 2'!J$150)</f>
        <v/>
      </c>
      <c r="P56" s="251" t="str">
        <f>IF('3-Monthly Input'!D$83=0,"",'Inc 2'!N$150)</f>
        <v/>
      </c>
      <c r="Q56" s="252" t="str">
        <f>IF('3-Monthly Input'!D$101=0,"",'Inc 2'!R$150)</f>
        <v/>
      </c>
      <c r="R56" s="245"/>
    </row>
    <row r="57" spans="1:18" ht="6" customHeight="1" x14ac:dyDescent="0.25">
      <c r="A57" s="66"/>
      <c r="B57" s="43"/>
      <c r="C57" s="43"/>
      <c r="D57" s="43"/>
      <c r="E57" s="22"/>
      <c r="F57" s="519"/>
      <c r="G57" s="222"/>
      <c r="H57" s="225"/>
      <c r="I57" s="43"/>
      <c r="J57" s="222"/>
      <c r="K57" s="231"/>
      <c r="L57" s="43"/>
      <c r="M57" s="222"/>
      <c r="N57" s="43"/>
      <c r="O57" s="252"/>
      <c r="P57" s="251"/>
      <c r="Q57" s="252"/>
      <c r="R57" s="67"/>
    </row>
    <row r="58" spans="1:18" ht="23.25" x14ac:dyDescent="0.35">
      <c r="A58" s="189"/>
      <c r="B58" s="631" t="str">
        <f>IF(+'1-Budget Input'!C31="","Category 3:  Not Used",'1-Budget Input'!C31)</f>
        <v>Category 3:  Not Used</v>
      </c>
      <c r="C58" s="631"/>
      <c r="D58" s="631"/>
      <c r="E58" s="631"/>
      <c r="F58" s="515"/>
      <c r="G58" s="221"/>
      <c r="H58" s="224"/>
      <c r="I58" s="153"/>
      <c r="J58" s="221"/>
      <c r="K58" s="229"/>
      <c r="L58" s="153"/>
      <c r="M58" s="221"/>
      <c r="N58" s="153"/>
      <c r="O58" s="246"/>
      <c r="P58" s="219"/>
      <c r="Q58" s="246"/>
      <c r="R58" s="67"/>
    </row>
    <row r="59" spans="1:18" s="208" customFormat="1" ht="24" customHeight="1" x14ac:dyDescent="0.25">
      <c r="A59" s="207"/>
      <c r="B59" s="200"/>
      <c r="C59" s="260" t="s">
        <v>172</v>
      </c>
      <c r="D59" s="260"/>
      <c r="E59" s="385"/>
      <c r="F59" s="523"/>
      <c r="G59" s="386" t="str">
        <f>IF('3-Monthly Input'!E$25=0,"",+'3-Monthly Input'!E$25)</f>
        <v/>
      </c>
      <c r="H59" s="387" t="str">
        <f>IF('Inc 3'!$P$14="","",'Inc 3'!$P$14)</f>
        <v/>
      </c>
      <c r="I59" s="388" t="str">
        <f>IF(G59="","",+G59-H59)</f>
        <v/>
      </c>
      <c r="J59" s="389" t="str">
        <f>IF(G59="","",I59/H59)</f>
        <v/>
      </c>
      <c r="K59" s="390"/>
      <c r="L59" s="391" t="str">
        <f>IF('3-Monthly Input'!E47=0,"",VLOOKUP(P43,'Inc 3'!A157:F168,3,FALSE))</f>
        <v/>
      </c>
      <c r="M59" s="389" t="str">
        <f>IF('3-Monthly Input'!$E$47=0,"",+(G59-L59)/L59)</f>
        <v/>
      </c>
      <c r="N59" s="215"/>
      <c r="O59" s="252" t="str">
        <f>IF('3-Monthly Input'!$E$65=0,"",VLOOKUP($P$43,'Inc 3'!$A$157:$F$168,4,FALSE))</f>
        <v/>
      </c>
      <c r="P59" s="252" t="str">
        <f>IF('3-Monthly Input'!$E$65=0,"",VLOOKUP($P$43,'Inc 3'!$A$157:$F$168,5,FALSE))</f>
        <v/>
      </c>
      <c r="Q59" s="252" t="str">
        <f>IF('3-Monthly Input'!$E$65=0,"",VLOOKUP($P$43,'Inc 3'!$A$157:$F$168,6,FALSE))</f>
        <v/>
      </c>
      <c r="R59" s="245"/>
    </row>
    <row r="60" spans="1:18" s="208" customFormat="1" ht="24" customHeight="1" x14ac:dyDescent="0.25">
      <c r="A60" s="207"/>
      <c r="B60" s="200"/>
      <c r="C60" s="392" t="s">
        <v>178</v>
      </c>
      <c r="D60" s="368"/>
      <c r="E60" s="369"/>
      <c r="F60" s="524"/>
      <c r="G60" s="370" t="str">
        <f>IF('3-Monthly Input'!E$25=0,"",'Inc 3'!J131)</f>
        <v/>
      </c>
      <c r="H60" s="371" t="str">
        <f>IF('1-Budget Input'!H31=0,"",'1-Budget Input'!H31)</f>
        <v/>
      </c>
      <c r="I60" s="372" t="str">
        <f>IF(G60="","",+G60-H60)</f>
        <v/>
      </c>
      <c r="J60" s="373" t="str">
        <f>IF(G60="","",I60/H60)</f>
        <v/>
      </c>
      <c r="K60" s="374"/>
      <c r="L60" s="375" t="str">
        <f>IF('3-Monthly Input'!E47=0,"",'Inc 3'!M122)</f>
        <v/>
      </c>
      <c r="M60" s="373" t="str">
        <f>IF('3-Monthly Input'!$E$47=0,"",+(G60-L60)/L60)</f>
        <v/>
      </c>
      <c r="N60" s="215"/>
      <c r="O60" s="252" t="str">
        <f>IF('3-Monthly Input'!E65=0,"",'Inc 3'!J150)</f>
        <v/>
      </c>
      <c r="P60" s="251" t="str">
        <f>IF('3-Monthly Input'!E83=0,"",'Inc 3'!N150)</f>
        <v/>
      </c>
      <c r="Q60" s="252" t="str">
        <f>IF('3-Monthly Input'!E101=0,"",'Inc 3'!R150)</f>
        <v/>
      </c>
      <c r="R60" s="245"/>
    </row>
    <row r="61" spans="1:18" ht="6" customHeight="1" x14ac:dyDescent="0.25">
      <c r="A61" s="66"/>
      <c r="B61" s="43"/>
      <c r="C61" s="43"/>
      <c r="D61" s="43"/>
      <c r="E61" s="22"/>
      <c r="F61" s="519"/>
      <c r="G61" s="222"/>
      <c r="H61" s="225"/>
      <c r="I61" s="43"/>
      <c r="J61" s="222"/>
      <c r="K61" s="231"/>
      <c r="L61" s="43"/>
      <c r="M61" s="222"/>
      <c r="N61" s="43"/>
      <c r="O61" s="252"/>
      <c r="P61" s="251"/>
      <c r="Q61" s="252"/>
      <c r="R61" s="67"/>
    </row>
    <row r="62" spans="1:18" ht="21" x14ac:dyDescent="0.35">
      <c r="A62" s="189"/>
      <c r="B62" s="153"/>
      <c r="C62" s="153"/>
      <c r="D62" s="153"/>
      <c r="E62" s="154"/>
      <c r="F62" s="522"/>
      <c r="G62" s="221"/>
      <c r="H62" s="224"/>
      <c r="I62" s="153"/>
      <c r="J62" s="221"/>
      <c r="K62" s="229"/>
      <c r="L62" s="153"/>
      <c r="M62" s="221"/>
      <c r="N62" s="153"/>
      <c r="O62" s="246"/>
      <c r="P62" s="219"/>
      <c r="Q62" s="246"/>
      <c r="R62" s="67"/>
    </row>
    <row r="63" spans="1:18" ht="28.5" x14ac:dyDescent="0.45">
      <c r="A63" s="276" t="s">
        <v>182</v>
      </c>
      <c r="B63" s="33"/>
      <c r="C63" s="153"/>
      <c r="D63" s="153"/>
      <c r="E63" s="154"/>
      <c r="F63" s="522"/>
      <c r="G63" s="220" t="str">
        <f>IF(C$8=0,"",C$8)</f>
        <v/>
      </c>
      <c r="H63" s="220" t="s">
        <v>173</v>
      </c>
      <c r="I63" s="211" t="s">
        <v>176</v>
      </c>
      <c r="J63" s="220" t="s">
        <v>177</v>
      </c>
      <c r="K63" s="228"/>
      <c r="L63" s="211" t="str">
        <f>IF('3-Monthly Input'!$C$47=0,"",'Summary Table Report'!G63-1)</f>
        <v/>
      </c>
      <c r="M63" s="220" t="str">
        <f>IF('3-Monthly Input'!$C$47=0,"","Y/Y Chg")</f>
        <v/>
      </c>
      <c r="N63" s="211"/>
      <c r="O63" s="256" t="str">
        <f>IF('3-Monthly Input'!C65=0,"",L63-1)</f>
        <v/>
      </c>
      <c r="P63" s="255" t="str">
        <f>IF('3-Monthly Input'!C83=0,"",'Summary Table Report'!O63-1)</f>
        <v/>
      </c>
      <c r="Q63" s="256" t="str">
        <f>IF('3-Monthly Input'!C101=0,"",P63-1)</f>
        <v/>
      </c>
      <c r="R63" s="67"/>
    </row>
    <row r="64" spans="1:18" ht="23.25" x14ac:dyDescent="0.35">
      <c r="A64" s="189"/>
      <c r="B64" s="631" t="str">
        <f>IF(+'1-Budget Input'!C52="","Category 1:  Not Used",'1-Budget Input'!C52)</f>
        <v>Category 1:  Not Used</v>
      </c>
      <c r="C64" s="631"/>
      <c r="D64" s="631"/>
      <c r="E64" s="631"/>
      <c r="F64" s="515"/>
      <c r="G64" s="221"/>
      <c r="H64" s="224"/>
      <c r="I64" s="153"/>
      <c r="J64" s="221"/>
      <c r="K64" s="229"/>
      <c r="L64" s="153"/>
      <c r="M64" s="221"/>
      <c r="N64" s="153"/>
      <c r="O64" s="246"/>
      <c r="P64" s="219"/>
      <c r="Q64" s="246"/>
      <c r="R64" s="67"/>
    </row>
    <row r="65" spans="1:18" s="208" customFormat="1" ht="24" customHeight="1" x14ac:dyDescent="0.25">
      <c r="A65" s="207"/>
      <c r="B65" s="200"/>
      <c r="C65" s="260" t="s">
        <v>179</v>
      </c>
      <c r="D65" s="260"/>
      <c r="E65" s="385"/>
      <c r="F65" s="523"/>
      <c r="G65" s="386" t="str">
        <f>IF('3-Monthly Input'!H$25=0, "",'Exp 1'!C$137)</f>
        <v/>
      </c>
      <c r="H65" s="387" t="str">
        <f>IF('1-Budget Input'!H52=0,"",'Exp 1'!P15)</f>
        <v/>
      </c>
      <c r="I65" s="388" t="str">
        <f>IF(G65="","",+H65-G65)</f>
        <v/>
      </c>
      <c r="J65" s="389" t="str">
        <f>IF(G65="","",I65/H65)</f>
        <v/>
      </c>
      <c r="K65" s="390"/>
      <c r="L65" s="391" t="str">
        <f>IF('3-Monthly Input'!H$47=0,"",VLOOKUP($P$43,'Exp 1'!$A$165:$C$176,3,FALSE))</f>
        <v/>
      </c>
      <c r="M65" s="389" t="str">
        <f>IF('3-Monthly Input'!$H$47=0,"",+(G65-L65)/L65)</f>
        <v/>
      </c>
      <c r="N65" s="215"/>
      <c r="O65" s="252" t="str">
        <f>IF('3-Monthly Input'!H$65=0,"",VLOOKUP($P$43,'Exp 1'!$A$165:$D$176,4,FALSE))</f>
        <v/>
      </c>
      <c r="P65" s="252" t="str">
        <f>IF('3-Monthly Input'!$H$83=0,"",VLOOKUP($P$43,'Exp 1'!$A$165:$T$176,5,FALSE))</f>
        <v/>
      </c>
      <c r="Q65" s="252" t="str">
        <f>IF('3-Monthly Input'!$H$101=0,"",VLOOKUP($P$43,'Exp 1'!$A$165:$F$176,6,FALSE))</f>
        <v/>
      </c>
      <c r="R65" s="245"/>
    </row>
    <row r="66" spans="1:18" s="208" customFormat="1" ht="24" customHeight="1" x14ac:dyDescent="0.25">
      <c r="A66" s="207"/>
      <c r="B66" s="200"/>
      <c r="C66" s="392" t="s">
        <v>178</v>
      </c>
      <c r="D66" s="368"/>
      <c r="E66" s="369"/>
      <c r="F66" s="524"/>
      <c r="G66" s="370" t="str">
        <f>IF('3-Monthly Input'!H$25=0, "", 'Exp 1'!S$137)</f>
        <v/>
      </c>
      <c r="H66" s="371" t="str">
        <f>IF('1-Budget Input'!H52=0,"",'1-Budget Input'!H52)</f>
        <v/>
      </c>
      <c r="I66" s="372" t="str">
        <f>IF(G66="","",+H66-G66)</f>
        <v/>
      </c>
      <c r="J66" s="373" t="str">
        <f>IF(G66="","",I66/H66)</f>
        <v/>
      </c>
      <c r="K66" s="374"/>
      <c r="L66" s="375" t="str">
        <f>IF('3-Monthly Input'!$H$47=0,"",'3-Monthly Input'!$H$47)</f>
        <v/>
      </c>
      <c r="M66" s="373" t="str">
        <f>IF('3-Monthly Input'!$H$47=0,"",+(G66-L66)/L66)</f>
        <v/>
      </c>
      <c r="N66" s="215"/>
      <c r="O66" s="252" t="str">
        <f>IF('3-Monthly Input'!$H$65=0,"",'3-Monthly Input'!$H$65)</f>
        <v/>
      </c>
      <c r="P66" s="251" t="str">
        <f>IF('3-Monthly Input'!$H$83=0,"",'3-Monthly Input'!$H$83)</f>
        <v/>
      </c>
      <c r="Q66" s="252" t="str">
        <f>IF('3-Monthly Input'!$H$101=0,"",'3-Monthly Input'!$H$101)</f>
        <v/>
      </c>
      <c r="R66" s="245"/>
    </row>
    <row r="67" spans="1:18" s="205" customFormat="1" ht="11.25" customHeight="1" x14ac:dyDescent="0.35">
      <c r="A67" s="199"/>
      <c r="B67" s="200"/>
      <c r="C67" s="200"/>
      <c r="D67" s="200"/>
      <c r="E67" s="201"/>
      <c r="F67" s="521"/>
      <c r="G67" s="223"/>
      <c r="H67" s="223"/>
      <c r="I67" s="270"/>
      <c r="J67" s="227"/>
      <c r="K67" s="232"/>
      <c r="L67" s="203"/>
      <c r="M67" s="233"/>
      <c r="N67" s="203"/>
      <c r="O67" s="252"/>
      <c r="P67" s="251"/>
      <c r="Q67" s="252"/>
      <c r="R67" s="243"/>
    </row>
    <row r="68" spans="1:18" ht="23.25" x14ac:dyDescent="0.35">
      <c r="A68" s="189"/>
      <c r="B68" s="631" t="str">
        <f>IF('1-Budget Input'!C54="","Category 2:  Not Used", '1-Budget Input'!C54)</f>
        <v>Category 2:  Not Used</v>
      </c>
      <c r="C68" s="631"/>
      <c r="D68" s="631"/>
      <c r="E68" s="631"/>
      <c r="F68" s="515"/>
      <c r="G68" s="221"/>
      <c r="H68" s="224"/>
      <c r="I68" s="270"/>
      <c r="J68" s="221"/>
      <c r="K68" s="229"/>
      <c r="L68" s="153"/>
      <c r="M68" s="221"/>
      <c r="N68" s="153"/>
      <c r="O68" s="252"/>
      <c r="P68" s="251"/>
      <c r="Q68" s="252"/>
      <c r="R68" s="67"/>
    </row>
    <row r="69" spans="1:18" s="208" customFormat="1" ht="24" customHeight="1" x14ac:dyDescent="0.25">
      <c r="A69" s="207"/>
      <c r="B69" s="200"/>
      <c r="C69" s="260" t="s">
        <v>179</v>
      </c>
      <c r="D69" s="260"/>
      <c r="E69" s="385"/>
      <c r="F69" s="523"/>
      <c r="G69" s="386" t="str">
        <f>IF('3-Monthly Input'!I$25=0, "",'Exp 2'!C$137)</f>
        <v/>
      </c>
      <c r="H69" s="387" t="str">
        <f>IF('1-Budget Input'!H54=0,"",'Exp 2'!P15)</f>
        <v/>
      </c>
      <c r="I69" s="388" t="str">
        <f>IF(G69="","",+H69-G69)</f>
        <v/>
      </c>
      <c r="J69" s="389" t="str">
        <f>IF(G69="","",I69/H69)</f>
        <v/>
      </c>
      <c r="K69" s="390"/>
      <c r="L69" s="391" t="str">
        <f>IF('3-Monthly Input'!$I$47=0,"",VLOOKUP($P$43,'Exp 2'!$A$165:$C$176,3,FALSE))</f>
        <v/>
      </c>
      <c r="M69" s="389" t="str">
        <f>IF('3-Monthly Input'!$I$47=0,"",+(G69-L69)/L69)</f>
        <v/>
      </c>
      <c r="N69" s="215"/>
      <c r="O69" s="252" t="str">
        <f>IF('3-Monthly Input'!$I$65=0,"",VLOOKUP($P$43,'Exp 2'!$A$165:$D$176,4,FALSE))</f>
        <v/>
      </c>
      <c r="P69" s="252" t="str">
        <f>IF('3-Monthly Input'!$I$83=0,"",VLOOKUP($P$43,'Exp 2'!$A$165:$E$176,5,FALSE))</f>
        <v/>
      </c>
      <c r="Q69" s="252" t="str">
        <f>IF('3-Monthly Input'!$I$101=0,"",VLOOKUP($P$43,'Exp 2'!$A$165:$F$176,6,FALSE))</f>
        <v/>
      </c>
      <c r="R69" s="245"/>
    </row>
    <row r="70" spans="1:18" s="208" customFormat="1" ht="24" customHeight="1" x14ac:dyDescent="0.25">
      <c r="A70" s="207"/>
      <c r="B70" s="200"/>
      <c r="C70" s="392" t="s">
        <v>178</v>
      </c>
      <c r="D70" s="368"/>
      <c r="E70" s="369"/>
      <c r="F70" s="524"/>
      <c r="G70" s="370" t="str">
        <f>IF('3-Monthly Input'!I$25=0, "", 'Exp 2'!S$137)</f>
        <v/>
      </c>
      <c r="H70" s="371" t="str">
        <f>IF('1-Budget Input'!H54=0,"",'1-Budget Input'!H54)</f>
        <v/>
      </c>
      <c r="I70" s="372" t="str">
        <f>IF(G70="","",+H70-G70)</f>
        <v/>
      </c>
      <c r="J70" s="373" t="str">
        <f>IF(G70="","",I70/H70)</f>
        <v/>
      </c>
      <c r="K70" s="374"/>
      <c r="L70" s="375" t="str">
        <f>IF('3-Monthly Input'!I$47=0,"",'3-Monthly Input'!I$47)</f>
        <v/>
      </c>
      <c r="M70" s="373" t="str">
        <f>IF('3-Monthly Input'!$I$47=0,"",+(G70-L70)/L70)</f>
        <v/>
      </c>
      <c r="N70" s="215"/>
      <c r="O70" s="252" t="str">
        <f>IF('3-Monthly Input'!$I$65=0,"",'3-Monthly Input'!$I$65)</f>
        <v/>
      </c>
      <c r="P70" s="251" t="str">
        <f>IF('3-Monthly Input'!$I$83=0,"",'3-Monthly Input'!$I$83)</f>
        <v/>
      </c>
      <c r="Q70" s="252" t="str">
        <f>IF('3-Monthly Input'!$I$101=0,"",'3-Monthly Input'!$I$101)</f>
        <v/>
      </c>
      <c r="R70" s="245"/>
    </row>
    <row r="71" spans="1:18" s="205" customFormat="1" ht="11.25" customHeight="1" x14ac:dyDescent="0.35">
      <c r="A71" s="199"/>
      <c r="B71" s="200"/>
      <c r="C71" s="200"/>
      <c r="D71" s="200"/>
      <c r="E71" s="201"/>
      <c r="F71" s="521"/>
      <c r="G71" s="223"/>
      <c r="H71" s="223"/>
      <c r="I71" s="270"/>
      <c r="J71" s="227"/>
      <c r="K71" s="232"/>
      <c r="L71" s="203"/>
      <c r="M71" s="233"/>
      <c r="N71" s="203"/>
      <c r="O71" s="252"/>
      <c r="P71" s="251"/>
      <c r="Q71" s="252"/>
      <c r="R71" s="243"/>
    </row>
    <row r="72" spans="1:18" ht="23.25" x14ac:dyDescent="0.35">
      <c r="A72" s="189"/>
      <c r="B72" s="631" t="str">
        <f>+IF('1-Budget Input'!C56="","Catgegory 3:  Not Used",'1-Budget Input'!C56)</f>
        <v>Catgegory 3:  Not Used</v>
      </c>
      <c r="C72" s="631"/>
      <c r="D72" s="631"/>
      <c r="E72" s="631"/>
      <c r="F72" s="515"/>
      <c r="G72" s="221"/>
      <c r="H72" s="224"/>
      <c r="I72" s="270"/>
      <c r="J72" s="221"/>
      <c r="K72" s="229"/>
      <c r="L72" s="153"/>
      <c r="M72" s="221"/>
      <c r="N72" s="153"/>
      <c r="O72" s="252"/>
      <c r="P72" s="251"/>
      <c r="Q72" s="252"/>
      <c r="R72" s="67"/>
    </row>
    <row r="73" spans="1:18" s="208" customFormat="1" ht="24" customHeight="1" x14ac:dyDescent="0.25">
      <c r="A73" s="207"/>
      <c r="B73" s="200"/>
      <c r="C73" s="260" t="s">
        <v>179</v>
      </c>
      <c r="D73" s="260"/>
      <c r="E73" s="385"/>
      <c r="F73" s="523"/>
      <c r="G73" s="386" t="str">
        <f>IF('3-Monthly Input'!J$25=0, "",'Exp 3'!C$137)</f>
        <v/>
      </c>
      <c r="H73" s="387" t="str">
        <f>IF('1-Budget Input'!H56=0,"",'Exp 3'!P15)</f>
        <v/>
      </c>
      <c r="I73" s="388" t="str">
        <f>IF(G73="","",+H73-G73)</f>
        <v/>
      </c>
      <c r="J73" s="389" t="str">
        <f>IF(G73="","",I73/H73)</f>
        <v/>
      </c>
      <c r="K73" s="390"/>
      <c r="L73" s="391" t="str">
        <f>IF('3-Monthly Input'!$J$47=0,"",VLOOKUP($P$43,'Exp 3'!$A$165:$C$176,3,FALSE))</f>
        <v/>
      </c>
      <c r="M73" s="389" t="str">
        <f>IF('3-Monthly Input'!$J$47=0,"",+(G73-L73)/L73)</f>
        <v/>
      </c>
      <c r="N73" s="215"/>
      <c r="O73" s="252" t="str">
        <f>IF('3-Monthly Input'!$J$65=0,"",VLOOKUP($P$43,'Exp 3'!$A$165:$D$176,4,FALSE))</f>
        <v/>
      </c>
      <c r="P73" s="252" t="str">
        <f>IF('3-Monthly Input'!$J$83=0,"",VLOOKUP($P$43,'Exp 3'!$A$165:$E$176,5,FALSE))</f>
        <v/>
      </c>
      <c r="Q73" s="252" t="str">
        <f>IF('3-Monthly Input'!$J$101=0,"",VLOOKUP($P$43,'Exp 3'!$A$165:$F$176,6,FALSE))</f>
        <v/>
      </c>
      <c r="R73" s="245"/>
    </row>
    <row r="74" spans="1:18" s="208" customFormat="1" ht="24" customHeight="1" x14ac:dyDescent="0.25">
      <c r="A74" s="207"/>
      <c r="B74" s="200"/>
      <c r="C74" s="392" t="s">
        <v>178</v>
      </c>
      <c r="D74" s="368"/>
      <c r="E74" s="369"/>
      <c r="F74" s="524"/>
      <c r="G74" s="370" t="str">
        <f>IF('3-Monthly Input'!J$25=0, "", 'Exp 3'!S$137)</f>
        <v/>
      </c>
      <c r="H74" s="371" t="str">
        <f>IF('1-Budget Input'!H56=0,"",'1-Budget Input'!H56)</f>
        <v/>
      </c>
      <c r="I74" s="372" t="str">
        <f>IF(G74="","",+H74-G74)</f>
        <v/>
      </c>
      <c r="J74" s="373" t="str">
        <f>IF(G74="","",I74/H74)</f>
        <v/>
      </c>
      <c r="K74" s="374"/>
      <c r="L74" s="375" t="str">
        <f>IF('3-Monthly Input'!J$47=0,"",'3-Monthly Input'!J$47)</f>
        <v/>
      </c>
      <c r="M74" s="373" t="str">
        <f>IF('3-Monthly Input'!$J$47=0,"",+(G74-L74)/L74)</f>
        <v/>
      </c>
      <c r="N74" s="215"/>
      <c r="O74" s="252" t="str">
        <f>IF('3-Monthly Input'!$J$65=0,"",'3-Monthly Input'!$J$65)</f>
        <v/>
      </c>
      <c r="P74" s="251" t="str">
        <f>IF('3-Monthly Input'!$J$83=0,"",'3-Monthly Input'!$J$83)</f>
        <v/>
      </c>
      <c r="Q74" s="252" t="str">
        <f>IF('3-Monthly Input'!$J$101=0,"",'3-Monthly Input'!$J$101)</f>
        <v/>
      </c>
      <c r="R74" s="245"/>
    </row>
    <row r="75" spans="1:18" s="205" customFormat="1" ht="11.25" customHeight="1" x14ac:dyDescent="0.35">
      <c r="A75" s="199"/>
      <c r="B75" s="200"/>
      <c r="C75" s="200"/>
      <c r="D75" s="200"/>
      <c r="E75" s="201"/>
      <c r="F75" s="521"/>
      <c r="G75" s="223"/>
      <c r="H75" s="223"/>
      <c r="I75" s="270"/>
      <c r="J75" s="227"/>
      <c r="K75" s="232"/>
      <c r="L75" s="203"/>
      <c r="M75" s="233"/>
      <c r="N75" s="203"/>
      <c r="O75" s="252"/>
      <c r="P75" s="251"/>
      <c r="Q75" s="252"/>
      <c r="R75" s="243"/>
    </row>
    <row r="76" spans="1:18" ht="23.25" x14ac:dyDescent="0.35">
      <c r="A76" s="189"/>
      <c r="B76" s="631" t="str">
        <f>IF('1-Budget Input'!C58="","Category 4:  Not Used", '1-Budget Input'!C58)</f>
        <v>Category 4:  Not Used</v>
      </c>
      <c r="C76" s="631"/>
      <c r="D76" s="631"/>
      <c r="E76" s="631"/>
      <c r="F76" s="515"/>
      <c r="G76" s="221"/>
      <c r="H76" s="224"/>
      <c r="I76" s="270"/>
      <c r="J76" s="221"/>
      <c r="K76" s="229"/>
      <c r="L76" s="153"/>
      <c r="M76" s="221"/>
      <c r="N76" s="153"/>
      <c r="O76" s="252"/>
      <c r="P76" s="251"/>
      <c r="Q76" s="252"/>
      <c r="R76" s="67"/>
    </row>
    <row r="77" spans="1:18" s="208" customFormat="1" ht="24" customHeight="1" x14ac:dyDescent="0.25">
      <c r="A77" s="207"/>
      <c r="B77" s="200"/>
      <c r="C77" s="260" t="s">
        <v>179</v>
      </c>
      <c r="D77" s="260"/>
      <c r="E77" s="385"/>
      <c r="F77" s="523"/>
      <c r="G77" s="386" t="str">
        <f>IF('3-Monthly Input'!K$25=0, "",'Exp 4'!C$137)</f>
        <v/>
      </c>
      <c r="H77" s="387" t="str">
        <f>IF('1-Budget Input'!H58=0,"",'Exp 4'!P15)</f>
        <v/>
      </c>
      <c r="I77" s="388" t="str">
        <f>IF(G77="","",+H77-G77)</f>
        <v/>
      </c>
      <c r="J77" s="389" t="str">
        <f>IF(G77="","",I77/H77)</f>
        <v/>
      </c>
      <c r="K77" s="390"/>
      <c r="L77" s="391" t="str">
        <f>IF('3-Monthly Input'!$K$47=0,"",VLOOKUP($P$43,'Exp 4'!$A$165:$C$176,3,FALSE))</f>
        <v/>
      </c>
      <c r="M77" s="389" t="str">
        <f>IF('3-Monthly Input'!$K$47=0,"",+(G77-L77)/L77)</f>
        <v/>
      </c>
      <c r="N77" s="215"/>
      <c r="O77" s="252" t="str">
        <f>IF('3-Monthly Input'!$K$65=0,"",VLOOKUP($P$43,'Exp 4'!$A$165:$D$176,4,FALSE))</f>
        <v/>
      </c>
      <c r="P77" s="252" t="str">
        <f>IF('3-Monthly Input'!$K$83=0,"",VLOOKUP($P$43,'Exp 4'!$A$165:$E$176,5,FALSE))</f>
        <v/>
      </c>
      <c r="Q77" s="252" t="str">
        <f>IF('3-Monthly Input'!$K$101=0,"",VLOOKUP($P$43,'Exp 4'!$A$165:$F$176,6,FALSE))</f>
        <v/>
      </c>
      <c r="R77" s="245"/>
    </row>
    <row r="78" spans="1:18" s="208" customFormat="1" ht="24" customHeight="1" x14ac:dyDescent="0.25">
      <c r="A78" s="207"/>
      <c r="B78" s="200"/>
      <c r="C78" s="392" t="s">
        <v>178</v>
      </c>
      <c r="D78" s="368"/>
      <c r="E78" s="369"/>
      <c r="F78" s="524"/>
      <c r="G78" s="370" t="str">
        <f>IF('3-Monthly Input'!K$25=0, "", 'Exp 4'!S$137)</f>
        <v/>
      </c>
      <c r="H78" s="371" t="str">
        <f>IF('1-Budget Input'!H58=0,"",'1-Budget Input'!H58)</f>
        <v/>
      </c>
      <c r="I78" s="372" t="str">
        <f>IF(G78="","",+H78-G78)</f>
        <v/>
      </c>
      <c r="J78" s="373" t="str">
        <f>IF(G78="","",I78/H78)</f>
        <v/>
      </c>
      <c r="K78" s="374"/>
      <c r="L78" s="375" t="str">
        <f>IF('3-Monthly Input'!K$47=0,"",'3-Monthly Input'!K$47)</f>
        <v/>
      </c>
      <c r="M78" s="373" t="str">
        <f>IF('3-Monthly Input'!$K$47=0,"",+(G78-L78)/L78)</f>
        <v/>
      </c>
      <c r="N78" s="215"/>
      <c r="O78" s="252" t="str">
        <f>IF('3-Monthly Input'!$K$65=0,"",'3-Monthly Input'!$K$65)</f>
        <v/>
      </c>
      <c r="P78" s="251" t="str">
        <f>IF('3-Monthly Input'!$K$83=0,"",'3-Monthly Input'!$K$83)</f>
        <v/>
      </c>
      <c r="Q78" s="252" t="str">
        <f>IF('3-Monthly Input'!$K$101=0,"",'3-Monthly Input'!$K$101)</f>
        <v/>
      </c>
      <c r="R78" s="245"/>
    </row>
    <row r="79" spans="1:18" s="205" customFormat="1" ht="11.25" customHeight="1" x14ac:dyDescent="0.35">
      <c r="A79" s="199"/>
      <c r="B79" s="200"/>
      <c r="C79" s="200"/>
      <c r="D79" s="200"/>
      <c r="E79" s="201"/>
      <c r="F79" s="521"/>
      <c r="G79" s="223"/>
      <c r="H79" s="223"/>
      <c r="I79" s="270"/>
      <c r="J79" s="227"/>
      <c r="K79" s="232"/>
      <c r="L79" s="203"/>
      <c r="M79" s="233"/>
      <c r="N79" s="203"/>
      <c r="O79" s="252"/>
      <c r="P79" s="251"/>
      <c r="Q79" s="252"/>
      <c r="R79" s="243"/>
    </row>
    <row r="80" spans="1:18" ht="23.25" x14ac:dyDescent="0.35">
      <c r="A80" s="189"/>
      <c r="B80" s="631" t="str">
        <f>IF('1-Budget Input'!C60="","Category 5:  Not Used",'1-Budget Input'!C60)</f>
        <v>Category 5:  Not Used</v>
      </c>
      <c r="C80" s="631"/>
      <c r="D80" s="631"/>
      <c r="E80" s="631"/>
      <c r="F80" s="515"/>
      <c r="G80" s="221"/>
      <c r="H80" s="224"/>
      <c r="I80" s="270"/>
      <c r="J80" s="221"/>
      <c r="K80" s="229"/>
      <c r="L80" s="153"/>
      <c r="M80" s="221"/>
      <c r="N80" s="153"/>
      <c r="O80" s="252"/>
      <c r="P80" s="251"/>
      <c r="Q80" s="252"/>
      <c r="R80" s="67"/>
    </row>
    <row r="81" spans="1:18" s="208" customFormat="1" ht="24" customHeight="1" x14ac:dyDescent="0.25">
      <c r="A81" s="207"/>
      <c r="B81" s="200"/>
      <c r="C81" s="260" t="s">
        <v>179</v>
      </c>
      <c r="D81" s="260"/>
      <c r="E81" s="385"/>
      <c r="F81" s="523"/>
      <c r="G81" s="386" t="str">
        <f>IF('3-Monthly Input'!L$25=0, "",'Exp 5'!C$137)</f>
        <v/>
      </c>
      <c r="H81" s="387" t="str">
        <f>IF('1-Budget Input'!H60=0,"",'Exp 5'!P$15)</f>
        <v/>
      </c>
      <c r="I81" s="388" t="str">
        <f>IF(G81="","",+H81-G81)</f>
        <v/>
      </c>
      <c r="J81" s="389" t="str">
        <f>IF(G81="","",I81/H81)</f>
        <v/>
      </c>
      <c r="K81" s="390"/>
      <c r="L81" s="391" t="str">
        <f>IF('3-Monthly Input'!$L$47=0,"",VLOOKUP($P$43,'Exp 5'!$A$165:$C$176,3,FALSE))</f>
        <v/>
      </c>
      <c r="M81" s="389" t="str">
        <f>IF('3-Monthly Input'!$L$47=0,"",+(G81-L81)/L81)</f>
        <v/>
      </c>
      <c r="N81" s="215"/>
      <c r="O81" s="252" t="str">
        <f>IF('3-Monthly Input'!$L$65=0,"",VLOOKUP($P$43,'Exp 5'!$A$165:$D$176,4,FALSE))</f>
        <v/>
      </c>
      <c r="P81" s="252" t="str">
        <f>IF('3-Monthly Input'!$L$83=0,"",VLOOKUP($P$43,'Exp 5'!$A$165:$E$176,5,FALSE))</f>
        <v/>
      </c>
      <c r="Q81" s="252" t="str">
        <f>IF('3-Monthly Input'!$L$101=0,"",VLOOKUP($P$43,'Exp 5'!$A$165:$F$176,6,FALSE))</f>
        <v/>
      </c>
      <c r="R81" s="245"/>
    </row>
    <row r="82" spans="1:18" s="208" customFormat="1" ht="24" customHeight="1" x14ac:dyDescent="0.25">
      <c r="A82" s="207"/>
      <c r="B82" s="200"/>
      <c r="C82" s="392" t="s">
        <v>178</v>
      </c>
      <c r="D82" s="368"/>
      <c r="E82" s="369"/>
      <c r="F82" s="524"/>
      <c r="G82" s="370" t="str">
        <f>IF('3-Monthly Input'!L$25=0, "", 'Exp 5'!S$137)</f>
        <v/>
      </c>
      <c r="H82" s="371" t="str">
        <f>IF('1-Budget Input'!H60=0,"",'1-Budget Input'!H60)</f>
        <v/>
      </c>
      <c r="I82" s="372" t="str">
        <f>IF(G82="","",+H82-G82)</f>
        <v/>
      </c>
      <c r="J82" s="373" t="str">
        <f>IF(G82="","",I82/H82)</f>
        <v/>
      </c>
      <c r="K82" s="374"/>
      <c r="L82" s="375" t="str">
        <f>IF('3-Monthly Input'!L$47=0,"",'3-Monthly Input'!L$47)</f>
        <v/>
      </c>
      <c r="M82" s="373" t="str">
        <f>IF('3-Monthly Input'!$L$47=0,"",+(G82-L82)/L82)</f>
        <v/>
      </c>
      <c r="N82" s="215"/>
      <c r="O82" s="252" t="str">
        <f>IF('3-Monthly Input'!$L$65=0,"",'3-Monthly Input'!$L$65)</f>
        <v/>
      </c>
      <c r="P82" s="251" t="str">
        <f>IF('3-Monthly Input'!$L$83=0,"",'3-Monthly Input'!$L$83)</f>
        <v/>
      </c>
      <c r="Q82" s="252" t="str">
        <f>IF('3-Monthly Input'!$L$101=0,"",'3-Monthly Input'!$L$101)</f>
        <v/>
      </c>
      <c r="R82" s="245"/>
    </row>
    <row r="83" spans="1:18" s="205" customFormat="1" ht="11.25" customHeight="1" x14ac:dyDescent="0.35">
      <c r="A83" s="199"/>
      <c r="B83" s="200"/>
      <c r="C83" s="200"/>
      <c r="D83" s="200"/>
      <c r="E83" s="201"/>
      <c r="F83" s="521"/>
      <c r="G83" s="223"/>
      <c r="H83" s="223"/>
      <c r="I83" s="270"/>
      <c r="J83" s="227"/>
      <c r="K83" s="232"/>
      <c r="L83" s="203"/>
      <c r="M83" s="233"/>
      <c r="N83" s="203"/>
      <c r="O83" s="252"/>
      <c r="P83" s="251"/>
      <c r="Q83" s="252"/>
      <c r="R83" s="243"/>
    </row>
    <row r="84" spans="1:18" ht="23.25" x14ac:dyDescent="0.35">
      <c r="A84" s="189"/>
      <c r="B84" s="631" t="str">
        <f>IF('1-Budget Input'!C62="","Category 6:  Not Used",'1-Budget Input'!C62)</f>
        <v>Category 6:  Not Used</v>
      </c>
      <c r="C84" s="631"/>
      <c r="D84" s="631"/>
      <c r="E84" s="631"/>
      <c r="F84" s="515"/>
      <c r="G84" s="221"/>
      <c r="H84" s="224"/>
      <c r="I84" s="270"/>
      <c r="J84" s="221"/>
      <c r="K84" s="229"/>
      <c r="L84" s="153"/>
      <c r="M84" s="221"/>
      <c r="N84" s="153"/>
      <c r="O84" s="252"/>
      <c r="P84" s="251"/>
      <c r="Q84" s="252"/>
      <c r="R84" s="67"/>
    </row>
    <row r="85" spans="1:18" s="208" customFormat="1" ht="24" customHeight="1" x14ac:dyDescent="0.25">
      <c r="A85" s="207"/>
      <c r="B85" s="200"/>
      <c r="C85" s="260" t="s">
        <v>179</v>
      </c>
      <c r="D85" s="260"/>
      <c r="E85" s="385"/>
      <c r="F85" s="523"/>
      <c r="G85" s="386" t="str">
        <f>IF('3-Monthly Input'!M$25=0, "",'Exp 6'!C$137)</f>
        <v/>
      </c>
      <c r="H85" s="387" t="str">
        <f>IF('1-Budget Input'!H62=0,"",'Exp 6'!P$15)</f>
        <v/>
      </c>
      <c r="I85" s="388" t="str">
        <f>IF(G85="","",+H85-G85)</f>
        <v/>
      </c>
      <c r="J85" s="389" t="str">
        <f>IF(G85="","",I85/H85)</f>
        <v/>
      </c>
      <c r="K85" s="390"/>
      <c r="L85" s="391" t="str">
        <f>IF('3-Monthly Input'!$M$47=0,"",VLOOKUP($P$43,'Exp 6'!$A$165:$C$176,3,FALSE))</f>
        <v/>
      </c>
      <c r="M85" s="389" t="str">
        <f>IF('3-Monthly Input'!$M$47=0,"",+(G85-L85)/L85)</f>
        <v/>
      </c>
      <c r="N85" s="215"/>
      <c r="O85" s="252" t="str">
        <f>IF('3-Monthly Input'!$M$65=0,"",VLOOKUP($P$43,'Exp 6'!$A$165:$D$176,4,FALSE))</f>
        <v/>
      </c>
      <c r="P85" s="252" t="str">
        <f>IF('3-Monthly Input'!$M$83=0,"",VLOOKUP($P$43,'Exp 6'!$A$165:$E$176,5,FALSE))</f>
        <v/>
      </c>
      <c r="Q85" s="252" t="str">
        <f>IF('3-Monthly Input'!$M$101=0,"",VLOOKUP($P$43,'Exp 6'!$A$165:$F$176,6,FALSE))</f>
        <v/>
      </c>
      <c r="R85" s="245"/>
    </row>
    <row r="86" spans="1:18" s="208" customFormat="1" ht="24" customHeight="1" x14ac:dyDescent="0.25">
      <c r="A86" s="207"/>
      <c r="B86" s="200"/>
      <c r="C86" s="392" t="s">
        <v>178</v>
      </c>
      <c r="D86" s="368"/>
      <c r="E86" s="369"/>
      <c r="F86" s="524"/>
      <c r="G86" s="370" t="str">
        <f>IF('3-Monthly Input'!M$25=0, "", 'Exp 6'!S$137)</f>
        <v/>
      </c>
      <c r="H86" s="371" t="str">
        <f>IF('1-Budget Input'!H62=0,"",'1-Budget Input'!H62)</f>
        <v/>
      </c>
      <c r="I86" s="372" t="str">
        <f>IF(G86="","",+H86-G86)</f>
        <v/>
      </c>
      <c r="J86" s="373" t="str">
        <f>IF(G86="","",I86/H86)</f>
        <v/>
      </c>
      <c r="K86" s="374"/>
      <c r="L86" s="375" t="str">
        <f>IF('3-Monthly Input'!M$47=0,"",'3-Monthly Input'!M$47)</f>
        <v/>
      </c>
      <c r="M86" s="373" t="str">
        <f>IF('3-Monthly Input'!$M$47=0,"",+(G86-L86)/L86)</f>
        <v/>
      </c>
      <c r="N86" s="215"/>
      <c r="O86" s="252" t="str">
        <f>IF('3-Monthly Input'!$M$65=0,"",'3-Monthly Input'!$M$65)</f>
        <v/>
      </c>
      <c r="P86" s="251" t="str">
        <f>IF('3-Monthly Input'!$M$83=0,"",'3-Monthly Input'!$M$83)</f>
        <v/>
      </c>
      <c r="Q86" s="252" t="str">
        <f>IF('3-Monthly Input'!$M$101=0,"",'3-Monthly Input'!$M$101)</f>
        <v/>
      </c>
      <c r="R86" s="245"/>
    </row>
    <row r="87" spans="1:18" s="205" customFormat="1" ht="11.25" customHeight="1" x14ac:dyDescent="0.35">
      <c r="A87" s="199"/>
      <c r="B87" s="200"/>
      <c r="C87" s="200"/>
      <c r="D87" s="200"/>
      <c r="E87" s="201"/>
      <c r="F87" s="521"/>
      <c r="G87" s="223"/>
      <c r="H87" s="223"/>
      <c r="I87" s="270"/>
      <c r="J87" s="227"/>
      <c r="K87" s="232"/>
      <c r="L87" s="203"/>
      <c r="M87" s="233"/>
      <c r="N87" s="203"/>
      <c r="O87" s="252"/>
      <c r="P87" s="251"/>
      <c r="Q87" s="252"/>
      <c r="R87" s="243"/>
    </row>
    <row r="88" spans="1:18" ht="23.25" x14ac:dyDescent="0.35">
      <c r="A88" s="189"/>
      <c r="B88" s="631" t="str">
        <f>IF('1-Budget Input'!C64="","Category 7:  Not Used",'1-Budget Input'!C64)</f>
        <v>Category 7:  Not Used</v>
      </c>
      <c r="C88" s="631"/>
      <c r="D88" s="631"/>
      <c r="E88" s="631"/>
      <c r="F88" s="515"/>
      <c r="G88" s="221"/>
      <c r="H88" s="224"/>
      <c r="I88" s="270"/>
      <c r="J88" s="221"/>
      <c r="K88" s="229"/>
      <c r="L88" s="209"/>
      <c r="M88" s="221"/>
      <c r="N88" s="153"/>
      <c r="O88" s="252"/>
      <c r="P88" s="251"/>
      <c r="Q88" s="252"/>
      <c r="R88" s="67"/>
    </row>
    <row r="89" spans="1:18" s="208" customFormat="1" ht="24" customHeight="1" x14ac:dyDescent="0.25">
      <c r="A89" s="207"/>
      <c r="B89" s="200"/>
      <c r="C89" s="260" t="s">
        <v>179</v>
      </c>
      <c r="D89" s="260"/>
      <c r="E89" s="385"/>
      <c r="F89" s="523"/>
      <c r="G89" s="386" t="str">
        <f>IF('3-Monthly Input'!N$25=0, "",'Exp 7'!C$137)</f>
        <v/>
      </c>
      <c r="H89" s="387" t="str">
        <f>IF('1-Budget Input'!H64=0,"",'Exp 7'!P$15)</f>
        <v/>
      </c>
      <c r="I89" s="388" t="str">
        <f>IF(G89="","",+H89-G89)</f>
        <v/>
      </c>
      <c r="J89" s="389" t="str">
        <f>IF(G89="","",I89/H89)</f>
        <v/>
      </c>
      <c r="K89" s="390"/>
      <c r="L89" s="391" t="str">
        <f>IF('3-Monthly Input'!N$47=0,"",VLOOKUP($P$43,'Exp 7'!$A$165:$C$176,3,FALSE))</f>
        <v/>
      </c>
      <c r="M89" s="389" t="str">
        <f>IF('3-Monthly Input'!$N$47=0,"",+(G89-L89)/L89)</f>
        <v/>
      </c>
      <c r="N89" s="215"/>
      <c r="O89" s="252" t="str">
        <f>IF('3-Monthly Input'!N$65=0,"",VLOOKUP($P$43,'Exp 7'!$A$165:$D$176,4,FALSE))</f>
        <v/>
      </c>
      <c r="P89" s="252" t="str">
        <f>IF('3-Monthly Input'!N$83=0,"",VLOOKUP($P$43,'Exp 7'!$A$165:$E$176,5,FALSE))</f>
        <v/>
      </c>
      <c r="Q89" s="252" t="str">
        <f>IF('3-Monthly Input'!N$101=0,"",VLOOKUP($P$43,'Exp 7'!$A$165:$F$176,6,FALSE))</f>
        <v/>
      </c>
      <c r="R89" s="245"/>
    </row>
    <row r="90" spans="1:18" s="208" customFormat="1" ht="24" customHeight="1" x14ac:dyDescent="0.25">
      <c r="A90" s="207"/>
      <c r="B90" s="200"/>
      <c r="C90" s="392" t="s">
        <v>178</v>
      </c>
      <c r="D90" s="368"/>
      <c r="E90" s="369"/>
      <c r="F90" s="524"/>
      <c r="G90" s="370" t="str">
        <f>IF('3-Monthly Input'!N$25=0, "", 'Exp 7'!S$137)</f>
        <v/>
      </c>
      <c r="H90" s="371" t="str">
        <f>IF('1-Budget Input'!H64=0,"",'1-Budget Input'!H64)</f>
        <v/>
      </c>
      <c r="I90" s="372" t="str">
        <f>IF(G90="","",+H90-G90)</f>
        <v/>
      </c>
      <c r="J90" s="373" t="str">
        <f>IF(G90="","",I90/H90)</f>
        <v/>
      </c>
      <c r="K90" s="374"/>
      <c r="L90" s="375" t="str">
        <f>IF('3-Monthly Input'!N$47=0,"",'3-Monthly Input'!N$47)</f>
        <v/>
      </c>
      <c r="M90" s="373" t="str">
        <f>IF('3-Monthly Input'!$N$47=0,"",+(G90-L90)/L90)</f>
        <v/>
      </c>
      <c r="N90" s="215"/>
      <c r="O90" s="252" t="str">
        <f>IF('3-Monthly Input'!$N$65=0,"",'3-Monthly Input'!$N$65)</f>
        <v/>
      </c>
      <c r="P90" s="251" t="str">
        <f>IF('3-Monthly Input'!$N$83=0,"",'3-Monthly Input'!$N$83)</f>
        <v/>
      </c>
      <c r="Q90" s="252" t="str">
        <f>IF('3-Monthly Input'!$N$101=0,"",'3-Monthly Input'!$N$101)</f>
        <v/>
      </c>
      <c r="R90" s="245"/>
    </row>
    <row r="91" spans="1:18" s="205" customFormat="1" ht="11.25" customHeight="1" x14ac:dyDescent="0.35">
      <c r="A91" s="199"/>
      <c r="B91" s="200"/>
      <c r="C91" s="200"/>
      <c r="D91" s="200"/>
      <c r="E91" s="201"/>
      <c r="F91" s="521"/>
      <c r="G91" s="223"/>
      <c r="H91" s="223"/>
      <c r="I91" s="270"/>
      <c r="J91" s="227"/>
      <c r="K91" s="232"/>
      <c r="L91" s="203"/>
      <c r="M91" s="233"/>
      <c r="N91" s="203"/>
      <c r="O91" s="252"/>
      <c r="P91" s="251"/>
      <c r="Q91" s="252"/>
      <c r="R91" s="243"/>
    </row>
    <row r="92" spans="1:18" ht="23.25" x14ac:dyDescent="0.35">
      <c r="A92" s="189"/>
      <c r="B92" s="631" t="str">
        <f>IF('1-Budget Input'!C66=0,"Category 8:  Not Used",'1-Budget Input'!C66)</f>
        <v>Category 8:  Not Used</v>
      </c>
      <c r="C92" s="631"/>
      <c r="D92" s="631"/>
      <c r="E92" s="631"/>
      <c r="F92" s="515"/>
      <c r="G92" s="221"/>
      <c r="H92" s="224"/>
      <c r="I92" s="270"/>
      <c r="J92" s="221"/>
      <c r="K92" s="229"/>
      <c r="L92" s="153"/>
      <c r="M92" s="221"/>
      <c r="N92" s="153"/>
      <c r="O92" s="252"/>
      <c r="P92" s="251"/>
      <c r="Q92" s="252"/>
      <c r="R92" s="67"/>
    </row>
    <row r="93" spans="1:18" s="208" customFormat="1" ht="24" customHeight="1" x14ac:dyDescent="0.25">
      <c r="A93" s="207"/>
      <c r="B93" s="200"/>
      <c r="C93" s="260" t="s">
        <v>179</v>
      </c>
      <c r="D93" s="260"/>
      <c r="E93" s="385"/>
      <c r="F93" s="523"/>
      <c r="G93" s="386" t="str">
        <f>IF('3-Monthly Input'!O$25=0, "",'Exp 8'!C$137)</f>
        <v/>
      </c>
      <c r="H93" s="387" t="str">
        <f>IF('1-Budget Input'!H66=0,"",'Exp 8'!P$15)</f>
        <v/>
      </c>
      <c r="I93" s="388" t="str">
        <f>IF(G93="","",+H93-G93)</f>
        <v/>
      </c>
      <c r="J93" s="389" t="str">
        <f>IF(G93="","",I93/H93)</f>
        <v/>
      </c>
      <c r="K93" s="390"/>
      <c r="L93" s="391" t="str">
        <f>IF('3-Monthly Input'!$O$47=0,"",VLOOKUP($P$43,'Exp 8'!$A$165:$C$176,3,FALSE))</f>
        <v/>
      </c>
      <c r="M93" s="389" t="str">
        <f>IF('3-Monthly Input'!$O$47=0,"",+(G93-L93)/L93)</f>
        <v/>
      </c>
      <c r="N93" s="215"/>
      <c r="O93" s="252" t="str">
        <f>IF('3-Monthly Input'!$O$65=0,"",VLOOKUP($P$43,'Exp 8'!$A$165:$D$176,4,FALSE))</f>
        <v/>
      </c>
      <c r="P93" s="252" t="str">
        <f>IF('3-Monthly Input'!$O$83=0,"",VLOOKUP($P$43,'Exp 8'!$A$165:$E$176,5,FALSE))</f>
        <v/>
      </c>
      <c r="Q93" s="252" t="str">
        <f>IF('3-Monthly Input'!$O$101=0,"",VLOOKUP($P$43,'Exp 8'!$A$165:$F$176,6,FALSE))</f>
        <v/>
      </c>
      <c r="R93" s="245"/>
    </row>
    <row r="94" spans="1:18" s="208" customFormat="1" ht="24" customHeight="1" x14ac:dyDescent="0.25">
      <c r="A94" s="207"/>
      <c r="B94" s="200"/>
      <c r="C94" s="392" t="s">
        <v>178</v>
      </c>
      <c r="D94" s="368"/>
      <c r="E94" s="369"/>
      <c r="F94" s="524"/>
      <c r="G94" s="370" t="str">
        <f>IF('3-Monthly Input'!O$25=0, "", 'Exp 8'!$J$137)</f>
        <v/>
      </c>
      <c r="H94" s="371" t="str">
        <f>IF('1-Budget Input'!H66=0,"",'1-Budget Input'!H66)</f>
        <v/>
      </c>
      <c r="I94" s="372" t="str">
        <f>IF(G94="","",+H94-G94)</f>
        <v/>
      </c>
      <c r="J94" s="373" t="str">
        <f>IF(G94="","",I94/H94)</f>
        <v/>
      </c>
      <c r="K94" s="374"/>
      <c r="L94" s="375" t="str">
        <f>IF('3-Monthly Input'!O$47=0,"",'3-Monthly Input'!O$47)</f>
        <v/>
      </c>
      <c r="M94" s="373" t="str">
        <f>IF('3-Monthly Input'!$O$47=0,"",+(G94-L94)/L94)</f>
        <v/>
      </c>
      <c r="N94" s="215"/>
      <c r="O94" s="252" t="str">
        <f>IF('3-Monthly Input'!$O$65=0,"",'3-Monthly Input'!$O$65)</f>
        <v/>
      </c>
      <c r="P94" s="251" t="str">
        <f>IF('3-Monthly Input'!$O$83=0,"",'3-Monthly Input'!$O$83)</f>
        <v/>
      </c>
      <c r="Q94" s="252" t="str">
        <f>IF('3-Monthly Input'!$O$101=0,"",'3-Monthly Input'!$O$101)</f>
        <v/>
      </c>
      <c r="R94" s="245"/>
    </row>
    <row r="95" spans="1:18" s="208" customFormat="1" ht="6.75" customHeight="1" x14ac:dyDescent="0.25">
      <c r="A95" s="207"/>
      <c r="B95" s="200"/>
      <c r="C95" s="200"/>
      <c r="D95" s="200"/>
      <c r="E95" s="201"/>
      <c r="F95" s="521"/>
      <c r="G95" s="518"/>
      <c r="H95" s="267"/>
      <c r="I95" s="270"/>
      <c r="J95" s="227"/>
      <c r="K95" s="230"/>
      <c r="L95" s="209"/>
      <c r="M95" s="227"/>
      <c r="N95" s="215"/>
      <c r="O95" s="252"/>
      <c r="P95" s="251"/>
      <c r="Q95" s="252"/>
      <c r="R95" s="245"/>
    </row>
    <row r="96" spans="1:18" s="208" customFormat="1" ht="9" customHeight="1" x14ac:dyDescent="0.25">
      <c r="A96" s="529"/>
      <c r="B96" s="530"/>
      <c r="C96" s="530"/>
      <c r="D96" s="530"/>
      <c r="E96" s="531"/>
      <c r="F96" s="532"/>
      <c r="G96" s="533"/>
      <c r="H96" s="534"/>
      <c r="I96" s="535"/>
      <c r="J96" s="536"/>
      <c r="K96" s="537"/>
      <c r="L96" s="538"/>
      <c r="M96" s="536"/>
      <c r="N96" s="539"/>
      <c r="O96" s="540"/>
      <c r="P96" s="541"/>
      <c r="Q96" s="540"/>
      <c r="R96" s="542"/>
    </row>
    <row r="97" spans="1:18" s="208" customFormat="1" ht="24" customHeight="1" x14ac:dyDescent="0.45">
      <c r="A97" s="543" t="s">
        <v>325</v>
      </c>
      <c r="B97" s="200"/>
      <c r="C97" s="200"/>
      <c r="D97" s="200"/>
      <c r="E97" s="520"/>
      <c r="F97" s="516"/>
      <c r="G97" s="264" t="s">
        <v>326</v>
      </c>
      <c r="H97" s="228" t="s">
        <v>327</v>
      </c>
      <c r="I97" s="211" t="s">
        <v>328</v>
      </c>
      <c r="J97" s="220" t="s">
        <v>177</v>
      </c>
      <c r="K97" s="230"/>
      <c r="L97" s="211" t="str">
        <f>+L63</f>
        <v/>
      </c>
      <c r="M97" s="220" t="str">
        <f>IF('3-Monthly Input'!$C$47=0,"","Y/Y Chg")</f>
        <v/>
      </c>
      <c r="N97" s="215"/>
      <c r="O97" s="256" t="str">
        <f>+O63</f>
        <v/>
      </c>
      <c r="P97" s="255" t="str">
        <f>+P63</f>
        <v/>
      </c>
      <c r="Q97" s="256" t="str">
        <f>+Q63</f>
        <v/>
      </c>
      <c r="R97" s="226"/>
    </row>
    <row r="98" spans="1:18" ht="6" customHeight="1" x14ac:dyDescent="0.25">
      <c r="A98" s="259"/>
      <c r="B98" s="43"/>
      <c r="C98" s="43"/>
      <c r="D98" s="43"/>
      <c r="E98" s="22"/>
      <c r="F98" s="519"/>
      <c r="G98" s="222"/>
      <c r="H98" s="225"/>
      <c r="I98" s="270"/>
      <c r="J98" s="222"/>
      <c r="K98" s="231"/>
      <c r="L98" s="43"/>
      <c r="M98" s="222"/>
      <c r="N98" s="43"/>
      <c r="O98" s="252"/>
      <c r="P98" s="251"/>
      <c r="Q98" s="252"/>
      <c r="R98" s="222"/>
    </row>
    <row r="99" spans="1:18" s="208" customFormat="1" ht="24" customHeight="1" x14ac:dyDescent="0.35">
      <c r="A99" s="544"/>
      <c r="B99" s="204" t="s">
        <v>172</v>
      </c>
      <c r="C99" s="200"/>
      <c r="D99" s="200"/>
      <c r="E99" s="365"/>
      <c r="F99" s="367"/>
      <c r="G99" s="367">
        <f>IF(G51="",0,G51)+IF(G55="",0,G55)+IF(G59="",0,G59)</f>
        <v>0</v>
      </c>
      <c r="H99" s="367">
        <f>IF(H51="",0,H51)+IF(H55="",0,H55)+IF(H59="",0,H59)</f>
        <v>0</v>
      </c>
      <c r="I99" s="269">
        <f>IF(G99="","",+G99-H99)</f>
        <v>0</v>
      </c>
      <c r="J99" s="261" t="str">
        <f>IF(G99=0,"",I99/H99)</f>
        <v/>
      </c>
      <c r="K99" s="268"/>
      <c r="L99" s="365">
        <f>IF(L51="",0,L51)+IF(L55="",0,L55)+IF(L59="",0,L59)</f>
        <v>0</v>
      </c>
      <c r="M99" s="261" t="str">
        <f>IF(L99=0,"",+(G99-L99)/L99)</f>
        <v/>
      </c>
      <c r="N99" s="215"/>
      <c r="O99" s="271">
        <f>IF(O51="",0,O51)+IF(O55="",0,O55)+IF(O59="",0,O59)</f>
        <v>0</v>
      </c>
      <c r="P99" s="271">
        <f>IF(P51="",0,P51)+IF(P55="",0,P55)+IF(P59="",0,P59)</f>
        <v>0</v>
      </c>
      <c r="Q99" s="271">
        <f>IF(Q51="",0,Q51)+IF(Q55="",0,Q55)+IF(Q59="",0,Q59)</f>
        <v>0</v>
      </c>
      <c r="R99" s="226"/>
    </row>
    <row r="100" spans="1:18" s="208" customFormat="1" ht="24" customHeight="1" x14ac:dyDescent="0.35">
      <c r="A100" s="544"/>
      <c r="B100" s="204" t="s">
        <v>179</v>
      </c>
      <c r="C100" s="200"/>
      <c r="D100" s="200"/>
      <c r="E100" s="517"/>
      <c r="F100" s="517"/>
      <c r="G100" s="265">
        <f>-(IF(G65="",0,G65)+IF(G69="",0,G69)+IF(G73="",0,G73)+IF(G77="",0,G77)+IF(G81="",0,G81)+IF(G85="",0,G85)+IF(G89="",0,G89)+IF(G93="",0,G93))</f>
        <v>0</v>
      </c>
      <c r="H100" s="265">
        <f>-(IF(H65="",0,H65)+IF(H69="",0,H69)+IF(H73="",0,H73)+IF(H77="",0,H77)+IF(H81="",0,H81)+IF(H85="",0,H85)+IF(H89="",0,H89)+IF(H93="",0,H93))</f>
        <v>0</v>
      </c>
      <c r="I100" s="263">
        <f>IF(G100="","",+G100-H100)</f>
        <v>0</v>
      </c>
      <c r="J100" s="261" t="str">
        <f>IF(G100=0,"",-I100/H100)</f>
        <v/>
      </c>
      <c r="K100" s="268"/>
      <c r="L100" s="262">
        <f>-(IF(L65="",0,L65)+IF(L69="",0,L69)+IF(L73="",0,L73)+IF(L77="",0,L77)+IF(L81="",0,L81)+IF(L85="",0,L85)+IF(L89="",0,L89)+IF(L93="",0,L93))</f>
        <v>0</v>
      </c>
      <c r="M100" s="261" t="str">
        <f>IF(L100=0,"",+(G100-L100)/L100)</f>
        <v/>
      </c>
      <c r="N100" s="215"/>
      <c r="O100" s="272">
        <f>-(IF(O65="",0,O65)+IF(O69="",0,O69)+IF(O73="",0,O73)+IF(O77="",0,O77)+IF(O81="",0,O81)+IF(O85="",0,O85)+IF(O89="",0,O89)+IF(O93="",0,O93))</f>
        <v>0</v>
      </c>
      <c r="P100" s="273">
        <f>-(IF(P665="",0,P65)+IF(P69="",0,P69)+IF(P73="",0,P73)+IF(P77="",0,P77)+IF(P81="",0,P81)+IF(P85="",0,P85)+IF(P89="",0,P89)+IF(P93="",0,P93))</f>
        <v>0</v>
      </c>
      <c r="Q100" s="272">
        <f>-(IF(Q65="",0,Q65)+IF(Q69="",0,Q69)+IF(Q73="",0,Q73)+IF(Q77="",0,Q77)+IF(Q81="",0,Q81)+IF(Q85="",0,Q85)+IF(Q89="",0,Q89)+IF(Q93="",0,Q93))</f>
        <v>0</v>
      </c>
      <c r="R100" s="226"/>
    </row>
    <row r="101" spans="1:18" s="208" customFormat="1" ht="24" customHeight="1" x14ac:dyDescent="0.25">
      <c r="A101" s="544"/>
      <c r="B101" s="260" t="s">
        <v>320</v>
      </c>
      <c r="C101" s="200"/>
      <c r="D101" s="200"/>
      <c r="E101" s="311"/>
      <c r="F101" s="311"/>
      <c r="G101" s="266" t="str">
        <f>IF(G99=0,"",+G99+G100)</f>
        <v/>
      </c>
      <c r="H101" s="266" t="str">
        <f>IF(H99=0,"",+H99+H100)</f>
        <v/>
      </c>
      <c r="I101" s="561" t="str">
        <f>IF(I99=0,"",+I99+I100)</f>
        <v/>
      </c>
      <c r="J101" s="261"/>
      <c r="K101" s="268"/>
      <c r="L101" s="311" t="str">
        <f>IF(L97="","",+L99+L100)</f>
        <v/>
      </c>
      <c r="M101" s="261"/>
      <c r="N101" s="215"/>
      <c r="O101" s="274" t="str">
        <f>IF(O97="","",+O99+O100)</f>
        <v/>
      </c>
      <c r="P101" s="275" t="str">
        <f>IF(P97="","",+P99+P100)</f>
        <v/>
      </c>
      <c r="Q101" s="274" t="str">
        <f>IF(Q97="","",+Q99+Q100)</f>
        <v/>
      </c>
      <c r="R101" s="226"/>
    </row>
    <row r="102" spans="1:18" s="208" customFormat="1" ht="10.5" customHeight="1" x14ac:dyDescent="0.25">
      <c r="A102" s="547"/>
      <c r="B102" s="548"/>
      <c r="C102" s="548"/>
      <c r="D102" s="548"/>
      <c r="E102" s="549"/>
      <c r="F102" s="550"/>
      <c r="G102" s="551"/>
      <c r="H102" s="552"/>
      <c r="I102" s="553"/>
      <c r="J102" s="554"/>
      <c r="K102" s="555"/>
      <c r="L102" s="556"/>
      <c r="M102" s="554"/>
      <c r="N102" s="557"/>
      <c r="O102" s="558"/>
      <c r="P102" s="559"/>
      <c r="Q102" s="558"/>
      <c r="R102" s="560"/>
    </row>
    <row r="103" spans="1:18" s="208" customFormat="1" ht="9" customHeight="1" x14ac:dyDescent="0.25">
      <c r="A103" s="544"/>
      <c r="B103" s="200"/>
      <c r="C103" s="200"/>
      <c r="D103" s="200"/>
      <c r="E103" s="201"/>
      <c r="F103" s="521"/>
      <c r="G103" s="518"/>
      <c r="H103" s="267"/>
      <c r="I103" s="270"/>
      <c r="J103" s="227"/>
      <c r="K103" s="230"/>
      <c r="L103" s="209"/>
      <c r="M103" s="227"/>
      <c r="N103" s="215"/>
      <c r="O103" s="252"/>
      <c r="P103" s="251"/>
      <c r="Q103" s="252"/>
      <c r="R103" s="226"/>
    </row>
    <row r="104" spans="1:18" s="208" customFormat="1" ht="24" customHeight="1" x14ac:dyDescent="0.45">
      <c r="A104" s="543" t="s">
        <v>324</v>
      </c>
      <c r="B104" s="200"/>
      <c r="C104" s="200"/>
      <c r="D104" s="200"/>
      <c r="E104" s="520"/>
      <c r="F104" s="516"/>
      <c r="G104" s="264" t="s">
        <v>178</v>
      </c>
      <c r="H104" s="228" t="s">
        <v>37</v>
      </c>
      <c r="I104" s="211" t="s">
        <v>319</v>
      </c>
      <c r="J104" s="220" t="s">
        <v>177</v>
      </c>
      <c r="K104" s="230"/>
      <c r="L104" s="211" t="str">
        <f>+L63</f>
        <v/>
      </c>
      <c r="M104" s="220" t="str">
        <f>IF('3-Monthly Input'!$C$47=0,"","Y/Y Chg")</f>
        <v/>
      </c>
      <c r="N104" s="215"/>
      <c r="O104" s="256" t="str">
        <f>+O63</f>
        <v/>
      </c>
      <c r="P104" s="255" t="str">
        <f>+P63</f>
        <v/>
      </c>
      <c r="Q104" s="256" t="str">
        <f>+Q63</f>
        <v/>
      </c>
      <c r="R104" s="226"/>
    </row>
    <row r="105" spans="1:18" ht="6" customHeight="1" x14ac:dyDescent="0.25">
      <c r="A105" s="259"/>
      <c r="B105" s="43"/>
      <c r="C105" s="43"/>
      <c r="D105" s="43"/>
      <c r="E105" s="22"/>
      <c r="F105" s="519"/>
      <c r="G105" s="222"/>
      <c r="H105" s="225"/>
      <c r="I105" s="270"/>
      <c r="J105" s="222"/>
      <c r="K105" s="231"/>
      <c r="L105" s="43"/>
      <c r="M105" s="222"/>
      <c r="N105" s="43"/>
      <c r="O105" s="252"/>
      <c r="P105" s="251"/>
      <c r="Q105" s="252"/>
      <c r="R105" s="222"/>
    </row>
    <row r="106" spans="1:18" s="208" customFormat="1" ht="24" customHeight="1" x14ac:dyDescent="0.35">
      <c r="A106" s="544"/>
      <c r="B106" s="204" t="s">
        <v>321</v>
      </c>
      <c r="C106" s="200"/>
      <c r="D106" s="200"/>
      <c r="E106" s="365"/>
      <c r="F106" s="367"/>
      <c r="G106" s="367">
        <f>IF(G52="",0,G52)+IF(G56="",0,G56)+IF(G60="",0,G60)</f>
        <v>0</v>
      </c>
      <c r="H106" s="367">
        <f t="shared" ref="H106" si="0">IF(H52="",0,H52)+IF(H56="",0,H56)+IF(H60="",0,H60)</f>
        <v>0</v>
      </c>
      <c r="I106" s="269">
        <f>IF(G106="","",+G106-H106)</f>
        <v>0</v>
      </c>
      <c r="J106" s="261" t="str">
        <f>IF(G106=0,"",I106/H106)</f>
        <v/>
      </c>
      <c r="K106" s="268"/>
      <c r="L106" s="365">
        <f t="shared" ref="L106" si="1">IF(L52="",0,L52)+IF(L56="",0,L56)+IF(L60="",0,L60)</f>
        <v>0</v>
      </c>
      <c r="M106" s="261" t="str">
        <f>IF(L106=0,"",+(G106-L106)/L106)</f>
        <v/>
      </c>
      <c r="N106" s="215"/>
      <c r="O106" s="271">
        <f t="shared" ref="O106:P106" si="2">IF(O52="",0,O52)+IF(O56="",0,O56)+IF(O60="",0,O60)</f>
        <v>0</v>
      </c>
      <c r="P106" s="271">
        <f t="shared" si="2"/>
        <v>0</v>
      </c>
      <c r="Q106" s="271">
        <f>IF(Q52="",0,Q52)+IF(Q56="",0,Q56)+IF(Q60="",0,Q60)</f>
        <v>0</v>
      </c>
      <c r="R106" s="226"/>
    </row>
    <row r="107" spans="1:18" s="208" customFormat="1" ht="24" customHeight="1" x14ac:dyDescent="0.35">
      <c r="A107" s="544"/>
      <c r="B107" s="204" t="s">
        <v>322</v>
      </c>
      <c r="C107" s="200"/>
      <c r="D107" s="200"/>
      <c r="E107" s="517"/>
      <c r="F107" s="517"/>
      <c r="G107" s="265">
        <f>-(IF(G66="",0,G66)+IF(G70="",0,G70)+IF(G74="",0,G74)+IF(G78="",0,G78)+IF(G82="",0,G82)+IF(G86="",0,G86)+IF(G90="",0,G90)+IF(G94="",0,G94))</f>
        <v>0</v>
      </c>
      <c r="H107" s="265">
        <f>-(IF(H66="",0,H66)+IF(H70="",0,H70)+IF(H74="",0,H74)+IF(H78="",0,H78)+IF(H82="",0,H82)+IF(H86="",0,H86)+IF(H90="",0,H90)+IF(H94="",0,H94))</f>
        <v>0</v>
      </c>
      <c r="I107" s="263">
        <f>IF(G107="","",+G107-H107)</f>
        <v>0</v>
      </c>
      <c r="J107" s="261" t="str">
        <f>IF(G107=0,"",-I107/H107)</f>
        <v/>
      </c>
      <c r="K107" s="268"/>
      <c r="L107" s="262">
        <f>-(IF(L66="",0,L66)+IF(L70="",0,L70)+IF(L74="",0,L74)+IF(L78="",0,L78)+IF(L82="",0,L82)+IF(L86="",0,L86)+IF(L90="",0,L90)+IF(L94="",0,L94))</f>
        <v>0</v>
      </c>
      <c r="M107" s="261" t="str">
        <f>IF(L107=0,"",+(G107-L107)/L107)</f>
        <v/>
      </c>
      <c r="N107" s="215"/>
      <c r="O107" s="272">
        <f>-(IF(O66="",0,O66)+IF(O70="",0,O70)+IF(O74="",0,O74)+IF(O78="",0,O78)+IF(O82="",0,O82)+IF(O86="",0,O86)+IF(O90="",0,O90)+IF(O94="",0,O94))</f>
        <v>0</v>
      </c>
      <c r="P107" s="273">
        <f>-(IF(P66="",0,P66)+IF(P70="",0,P70)+IF(P74="",0,P74)+IF(P78="",0,P78)+IF(P82="",0,P82)+IF(P86="",0,P86)+IF(P90="",0,P90)+IF(P94="",0,P94))</f>
        <v>0</v>
      </c>
      <c r="Q107" s="272">
        <f>-(IF(Q66="",0,Q66)+IF(Q70="",0,Q70)+IF(Q74="",0,Q74)+IF(Q78="",0,Q78)+IF(Q82="",0,Q82)+IF(Q86="",0,Q86)+IF(Q90="",0,Q90)+IF(Q94="",0,Q94))</f>
        <v>0</v>
      </c>
      <c r="R107" s="226"/>
    </row>
    <row r="108" spans="1:18" s="208" customFormat="1" ht="24" customHeight="1" x14ac:dyDescent="0.25">
      <c r="A108" s="544"/>
      <c r="B108" s="260" t="s">
        <v>323</v>
      </c>
      <c r="C108" s="200"/>
      <c r="D108" s="200"/>
      <c r="E108" s="311"/>
      <c r="F108" s="311"/>
      <c r="G108" s="266" t="str">
        <f>IF(G106=0,"",+G106+G107)</f>
        <v/>
      </c>
      <c r="H108" s="266" t="str">
        <f>IF(H106=0,"",+H106+H107)</f>
        <v/>
      </c>
      <c r="I108" s="561" t="str">
        <f>IF(I106=0,"",+I106+I107)</f>
        <v/>
      </c>
      <c r="J108" s="261"/>
      <c r="K108" s="268"/>
      <c r="L108" s="311" t="str">
        <f>IF(L104="","",+L106+L107)</f>
        <v/>
      </c>
      <c r="M108" s="261"/>
      <c r="N108" s="215"/>
      <c r="O108" s="274" t="str">
        <f>IF(O104="","",+O106+O107)</f>
        <v/>
      </c>
      <c r="P108" s="275" t="str">
        <f>IF(P104="","",+P106+P107)</f>
        <v/>
      </c>
      <c r="Q108" s="274" t="str">
        <f>IF(Q104="","",+Q106+Q107)</f>
        <v/>
      </c>
      <c r="R108" s="226"/>
    </row>
    <row r="109" spans="1:18" ht="9.75" customHeight="1" x14ac:dyDescent="0.25">
      <c r="A109" s="355"/>
      <c r="B109" s="356"/>
      <c r="C109" s="356"/>
      <c r="D109" s="356"/>
      <c r="E109" s="545"/>
      <c r="F109" s="545"/>
      <c r="G109" s="546"/>
      <c r="H109" s="356"/>
      <c r="I109" s="356"/>
      <c r="J109" s="356"/>
      <c r="K109" s="356"/>
      <c r="L109" s="356"/>
      <c r="M109" s="356"/>
      <c r="N109" s="356"/>
      <c r="O109" s="356"/>
      <c r="P109" s="356"/>
      <c r="Q109" s="356"/>
      <c r="R109" s="357"/>
    </row>
  </sheetData>
  <sheetProtection selectLockedCells="1"/>
  <mergeCells count="20">
    <mergeCell ref="B50:E50"/>
    <mergeCell ref="B54:E54"/>
    <mergeCell ref="B58:E58"/>
    <mergeCell ref="Q43:Q44"/>
    <mergeCell ref="O12:O13"/>
    <mergeCell ref="P13:Q13"/>
    <mergeCell ref="A8:B8"/>
    <mergeCell ref="A3:J3"/>
    <mergeCell ref="A6:B6"/>
    <mergeCell ref="C6:G6"/>
    <mergeCell ref="P43:P44"/>
    <mergeCell ref="O43:O44"/>
    <mergeCell ref="B84:E84"/>
    <mergeCell ref="B88:E88"/>
    <mergeCell ref="B92:E92"/>
    <mergeCell ref="B64:E64"/>
    <mergeCell ref="B68:E68"/>
    <mergeCell ref="B72:E72"/>
    <mergeCell ref="B76:E76"/>
    <mergeCell ref="B80:E80"/>
  </mergeCells>
  <printOptions horizontalCentered="1"/>
  <pageMargins left="0.15" right="0.15" top="0.4" bottom="0.4" header="0.3" footer="0.25"/>
  <pageSetup scale="40" fitToWidth="0" orientation="portrait" r:id="rId1"/>
  <headerFooter>
    <oddFooter>&amp;L&amp;F; &amp;A&amp;R&amp;12Printed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W86"/>
  <sheetViews>
    <sheetView zoomScale="75" zoomScaleNormal="75" workbookViewId="0">
      <selection activeCell="A3" sqref="A3:J3"/>
    </sheetView>
  </sheetViews>
  <sheetFormatPr defaultColWidth="11.5703125" defaultRowHeight="15" x14ac:dyDescent="0.25"/>
  <cols>
    <col min="1" max="1" width="14.28515625" style="5" bestFit="1" customWidth="1"/>
    <col min="2" max="2" width="13.140625" style="29" customWidth="1"/>
    <col min="3" max="4" width="13.140625" style="5" customWidth="1"/>
    <col min="5" max="5" width="13.140625" style="46" customWidth="1"/>
    <col min="6" max="7" width="13.140625" style="5" customWidth="1"/>
    <col min="8" max="8" width="11" style="5" customWidth="1"/>
    <col min="9" max="13" width="13.140625" style="5" customWidth="1"/>
    <col min="14" max="14" width="15" style="5" customWidth="1"/>
    <col min="15" max="18" width="13.140625" style="5" customWidth="1"/>
    <col min="19" max="19" width="13.140625" style="29" customWidth="1"/>
    <col min="20" max="22" width="13.140625" style="5" customWidth="1"/>
    <col min="23" max="23" width="1.85546875" style="29" customWidth="1"/>
    <col min="24" max="16384" width="11.5703125" style="5"/>
  </cols>
  <sheetData>
    <row r="1" spans="1:23" ht="28.5" x14ac:dyDescent="0.45">
      <c r="A1" s="1" t="s">
        <v>119</v>
      </c>
      <c r="B1" s="2"/>
      <c r="C1" s="3"/>
      <c r="D1" s="3"/>
      <c r="E1" s="4"/>
      <c r="F1" s="3"/>
      <c r="G1" s="3"/>
      <c r="H1" s="3"/>
      <c r="I1" s="3"/>
      <c r="J1" s="3"/>
      <c r="K1" s="3"/>
      <c r="L1" s="3"/>
      <c r="M1" s="3"/>
      <c r="N1" s="3"/>
      <c r="O1" s="3"/>
      <c r="P1" s="3"/>
      <c r="Q1" s="3"/>
      <c r="R1" s="3"/>
      <c r="S1" s="2"/>
      <c r="T1" s="3"/>
      <c r="U1" s="3"/>
      <c r="V1" s="3"/>
      <c r="W1" s="2"/>
    </row>
    <row r="2" spans="1:23" x14ac:dyDescent="0.25">
      <c r="A2" s="3"/>
      <c r="B2" s="2"/>
      <c r="C2" s="3"/>
      <c r="D2" s="3"/>
      <c r="E2" s="4"/>
      <c r="F2" s="3"/>
      <c r="G2" s="3"/>
      <c r="H2" s="3"/>
      <c r="I2" s="3"/>
      <c r="J2" s="3"/>
      <c r="K2" s="3"/>
      <c r="L2" s="3"/>
      <c r="M2" s="3"/>
      <c r="N2" s="3"/>
      <c r="O2" s="3"/>
      <c r="P2" s="3"/>
      <c r="Q2" s="3"/>
      <c r="R2" s="3"/>
      <c r="S2" s="2"/>
      <c r="T2" s="3"/>
      <c r="U2" s="3"/>
      <c r="V2" s="3"/>
      <c r="W2" s="2"/>
    </row>
    <row r="3" spans="1:23" ht="137.25" customHeight="1" x14ac:dyDescent="0.25">
      <c r="A3" s="592" t="s">
        <v>200</v>
      </c>
      <c r="B3" s="593"/>
      <c r="C3" s="593"/>
      <c r="D3" s="593"/>
      <c r="E3" s="593"/>
      <c r="F3" s="593"/>
      <c r="G3" s="593"/>
      <c r="H3" s="593"/>
      <c r="I3" s="593"/>
      <c r="J3" s="594"/>
      <c r="K3" s="14"/>
      <c r="L3" s="14"/>
      <c r="M3" s="14"/>
      <c r="N3" s="14"/>
      <c r="O3" s="14"/>
      <c r="P3" s="14"/>
      <c r="Q3" s="14"/>
      <c r="R3" s="14"/>
      <c r="S3" s="2"/>
      <c r="T3" s="3"/>
      <c r="U3" s="3"/>
      <c r="V3" s="3"/>
      <c r="W3" s="2"/>
    </row>
    <row r="4" spans="1:23" x14ac:dyDescent="0.25">
      <c r="A4" s="3"/>
      <c r="B4" s="2"/>
      <c r="C4" s="3"/>
      <c r="D4" s="3"/>
      <c r="E4" s="4"/>
      <c r="F4" s="3"/>
      <c r="G4" s="3"/>
      <c r="H4" s="3"/>
      <c r="I4" s="3"/>
      <c r="J4" s="3"/>
      <c r="K4" s="3"/>
      <c r="L4" s="3"/>
      <c r="M4" s="3"/>
      <c r="N4" s="3"/>
      <c r="O4" s="3"/>
      <c r="P4" s="3"/>
      <c r="Q4" s="3"/>
      <c r="R4" s="3"/>
      <c r="S4" s="2"/>
      <c r="T4" s="3"/>
      <c r="U4" s="3"/>
      <c r="V4" s="3"/>
      <c r="W4" s="2"/>
    </row>
    <row r="5" spans="1:23" ht="10.5" customHeight="1" x14ac:dyDescent="0.3">
      <c r="A5" s="15"/>
      <c r="B5" s="2"/>
      <c r="C5" s="3"/>
      <c r="D5" s="3"/>
      <c r="E5" s="4"/>
      <c r="F5" s="3"/>
      <c r="G5" s="3"/>
      <c r="H5" s="3"/>
      <c r="I5" s="3"/>
      <c r="J5" s="3"/>
      <c r="K5" s="3"/>
      <c r="L5" s="3"/>
      <c r="M5" s="3"/>
      <c r="N5" s="3"/>
      <c r="O5" s="3"/>
      <c r="P5" s="3"/>
      <c r="Q5" s="3"/>
      <c r="R5" s="3"/>
      <c r="S5" s="2"/>
      <c r="T5" s="3"/>
      <c r="U5" s="3"/>
      <c r="V5" s="3"/>
      <c r="W5" s="2"/>
    </row>
    <row r="6" spans="1:23" ht="24" customHeight="1" x14ac:dyDescent="0.25">
      <c r="A6" s="626" t="s">
        <v>25</v>
      </c>
      <c r="B6" s="639"/>
      <c r="C6" s="628">
        <f>+'1-Budget Input'!C14:G14</f>
        <v>0</v>
      </c>
      <c r="D6" s="629"/>
      <c r="E6" s="629"/>
      <c r="F6" s="629"/>
      <c r="G6" s="630"/>
      <c r="H6" s="26"/>
      <c r="I6" s="3"/>
      <c r="J6" s="3"/>
      <c r="K6" s="3"/>
      <c r="L6" s="3"/>
      <c r="M6" s="3"/>
      <c r="N6" s="3"/>
      <c r="O6" s="3"/>
      <c r="P6" s="3"/>
      <c r="Q6" s="3"/>
      <c r="R6" s="3"/>
      <c r="S6" s="2"/>
      <c r="T6" s="3"/>
      <c r="U6" s="3"/>
      <c r="V6" s="3"/>
      <c r="W6" s="2"/>
    </row>
    <row r="7" spans="1:23" ht="16.5" customHeight="1" x14ac:dyDescent="0.3">
      <c r="A7" s="15"/>
      <c r="B7" s="2"/>
      <c r="C7" s="3"/>
      <c r="D7" s="3"/>
      <c r="E7" s="4"/>
      <c r="F7" s="3"/>
      <c r="G7" s="3"/>
      <c r="H7" s="3"/>
      <c r="I7" s="3"/>
      <c r="J7" s="3"/>
      <c r="K7" s="3"/>
      <c r="L7" s="3"/>
      <c r="M7" s="3"/>
      <c r="N7" s="3"/>
      <c r="O7" s="3"/>
      <c r="P7" s="3"/>
      <c r="Q7" s="3"/>
      <c r="R7" s="3"/>
      <c r="S7" s="2"/>
      <c r="T7" s="3"/>
      <c r="U7" s="3"/>
      <c r="V7" s="3"/>
      <c r="W7" s="2"/>
    </row>
    <row r="8" spans="1:23" ht="24" customHeight="1" x14ac:dyDescent="0.25">
      <c r="A8" s="3"/>
      <c r="B8" s="196" t="s">
        <v>23</v>
      </c>
      <c r="C8" s="27">
        <f>+'1-Budget Input'!C16</f>
        <v>0</v>
      </c>
      <c r="D8" s="26"/>
      <c r="E8" s="4"/>
      <c r="F8" s="3"/>
      <c r="G8" s="3"/>
      <c r="H8" s="3"/>
      <c r="I8" s="3"/>
      <c r="J8" s="3"/>
      <c r="K8" s="3"/>
      <c r="L8" s="3"/>
      <c r="M8" s="3"/>
      <c r="N8" s="2"/>
      <c r="O8" s="3"/>
      <c r="P8" s="3"/>
      <c r="Q8" s="3"/>
      <c r="R8" s="2"/>
      <c r="S8" s="3"/>
      <c r="T8" s="3"/>
      <c r="U8" s="3"/>
      <c r="V8" s="3"/>
      <c r="W8" s="3"/>
    </row>
    <row r="9" spans="1:23" x14ac:dyDescent="0.25">
      <c r="A9" s="3"/>
      <c r="B9" s="2"/>
      <c r="C9" s="3"/>
      <c r="D9" s="3"/>
      <c r="E9" s="4"/>
      <c r="F9" s="3"/>
      <c r="G9" s="3"/>
      <c r="H9" s="3"/>
      <c r="I9" s="3"/>
      <c r="J9" s="3"/>
      <c r="K9" s="3"/>
      <c r="L9" s="3"/>
      <c r="M9" s="3"/>
      <c r="N9" s="3"/>
      <c r="O9" s="3"/>
      <c r="P9" s="3"/>
      <c r="Q9" s="3"/>
      <c r="R9" s="3"/>
      <c r="S9" s="2"/>
      <c r="T9" s="3"/>
      <c r="U9" s="3"/>
      <c r="V9" s="3"/>
      <c r="W9" s="2"/>
    </row>
    <row r="10" spans="1:23" ht="15.75" thickBot="1" x14ac:dyDescent="0.3">
      <c r="A10" s="3"/>
      <c r="B10" s="2"/>
      <c r="C10" s="3"/>
      <c r="D10" s="3"/>
      <c r="E10" s="4"/>
      <c r="F10" s="43"/>
      <c r="G10" s="43"/>
      <c r="H10" s="43"/>
      <c r="I10" s="57"/>
      <c r="J10" s="43"/>
      <c r="K10" s="43"/>
      <c r="L10" s="43"/>
      <c r="M10" s="43"/>
      <c r="N10" s="43"/>
      <c r="O10" s="43"/>
      <c r="P10" s="43"/>
      <c r="Q10" s="43"/>
      <c r="R10" s="43"/>
      <c r="S10" s="63"/>
      <c r="T10" s="43"/>
      <c r="U10" s="43"/>
      <c r="V10" s="43"/>
      <c r="W10" s="63"/>
    </row>
    <row r="11" spans="1:23" ht="27" customHeight="1" x14ac:dyDescent="0.35">
      <c r="A11" s="646" t="str">
        <f>IF(C6=0,"",+C6)</f>
        <v/>
      </c>
      <c r="B11" s="647"/>
      <c r="C11" s="647"/>
      <c r="D11" s="647"/>
      <c r="E11" s="647"/>
      <c r="F11" s="647"/>
      <c r="G11" s="464"/>
      <c r="H11" s="464"/>
      <c r="I11" s="464"/>
      <c r="J11" s="464"/>
      <c r="K11" s="475" t="s">
        <v>111</v>
      </c>
      <c r="L11" s="464"/>
      <c r="M11" s="464"/>
      <c r="N11" s="464"/>
      <c r="O11" s="464"/>
      <c r="P11" s="464"/>
      <c r="Q11" s="644" t="s">
        <v>125</v>
      </c>
      <c r="R11" s="644"/>
      <c r="S11" s="644"/>
      <c r="T11" s="644"/>
      <c r="U11" s="640" t="e">
        <f>+'2-Weekly Input'!L67</f>
        <v>#N/A</v>
      </c>
      <c r="V11" s="641"/>
      <c r="W11" s="2"/>
    </row>
    <row r="12" spans="1:23" ht="23.25" customHeight="1" thickBot="1" x14ac:dyDescent="0.4">
      <c r="A12" s="648" t="str">
        <f>+'Summary Table Report'!P13</f>
        <v>No New Data</v>
      </c>
      <c r="B12" s="649"/>
      <c r="C12" s="649"/>
      <c r="D12" s="468"/>
      <c r="E12" s="468"/>
      <c r="F12" s="468"/>
      <c r="G12" s="470"/>
      <c r="H12" s="470"/>
      <c r="I12" s="470"/>
      <c r="J12" s="470"/>
      <c r="K12" s="476" t="s">
        <v>113</v>
      </c>
      <c r="L12" s="470"/>
      <c r="M12" s="470"/>
      <c r="N12" s="470"/>
      <c r="O12" s="470"/>
      <c r="P12" s="470"/>
      <c r="Q12" s="645" t="s">
        <v>126</v>
      </c>
      <c r="R12" s="645"/>
      <c r="S12" s="645"/>
      <c r="T12" s="645"/>
      <c r="U12" s="642" t="e">
        <f>+'2-Weekly Input'!M67</f>
        <v>#N/A</v>
      </c>
      <c r="V12" s="643"/>
      <c r="W12" s="2"/>
    </row>
    <row r="13" spans="1:23" x14ac:dyDescent="0.25">
      <c r="A13" s="73"/>
      <c r="B13" s="75"/>
      <c r="C13" s="75"/>
      <c r="D13" s="75"/>
      <c r="E13" s="76"/>
      <c r="F13" s="75"/>
      <c r="G13" s="75"/>
      <c r="H13" s="75"/>
      <c r="I13" s="75"/>
      <c r="J13" s="75"/>
      <c r="K13" s="75"/>
      <c r="L13" s="75"/>
      <c r="M13" s="75"/>
      <c r="N13" s="75"/>
      <c r="O13" s="75"/>
      <c r="P13" s="75"/>
      <c r="Q13" s="75"/>
      <c r="R13" s="75"/>
      <c r="S13" s="74"/>
      <c r="T13" s="75"/>
      <c r="U13" s="75"/>
      <c r="V13" s="77"/>
      <c r="W13" s="2"/>
    </row>
    <row r="14" spans="1:23" x14ac:dyDescent="0.25">
      <c r="A14" s="66"/>
      <c r="B14" s="63"/>
      <c r="C14" s="43"/>
      <c r="D14" s="43"/>
      <c r="E14" s="22"/>
      <c r="F14" s="43"/>
      <c r="G14" s="43"/>
      <c r="H14" s="43"/>
      <c r="I14" s="43"/>
      <c r="J14" s="43"/>
      <c r="K14" s="43"/>
      <c r="L14" s="43"/>
      <c r="M14" s="43"/>
      <c r="N14" s="43"/>
      <c r="O14" s="43"/>
      <c r="P14" s="43"/>
      <c r="Q14" s="43"/>
      <c r="R14" s="43"/>
      <c r="S14" s="63"/>
      <c r="T14" s="43"/>
      <c r="U14" s="43"/>
      <c r="V14" s="67"/>
      <c r="W14" s="2"/>
    </row>
    <row r="15" spans="1:23" x14ac:dyDescent="0.25">
      <c r="A15" s="66"/>
      <c r="B15" s="63"/>
      <c r="C15" s="43"/>
      <c r="D15" s="43"/>
      <c r="E15" s="22"/>
      <c r="F15" s="43"/>
      <c r="G15" s="43"/>
      <c r="H15" s="43"/>
      <c r="I15" s="43"/>
      <c r="J15" s="43"/>
      <c r="K15" s="43"/>
      <c r="L15" s="43"/>
      <c r="M15" s="43"/>
      <c r="N15" s="43"/>
      <c r="O15" s="43"/>
      <c r="P15" s="43"/>
      <c r="Q15" s="43"/>
      <c r="R15" s="43"/>
      <c r="S15" s="63"/>
      <c r="T15" s="43"/>
      <c r="U15" s="43"/>
      <c r="V15" s="67"/>
      <c r="W15" s="2"/>
    </row>
    <row r="16" spans="1:23" x14ac:dyDescent="0.25">
      <c r="A16" s="66"/>
      <c r="B16" s="63"/>
      <c r="C16" s="43"/>
      <c r="D16" s="43"/>
      <c r="E16" s="22"/>
      <c r="F16" s="43"/>
      <c r="G16" s="43"/>
      <c r="H16" s="43"/>
      <c r="I16" s="43"/>
      <c r="J16" s="43"/>
      <c r="K16" s="43"/>
      <c r="L16" s="43"/>
      <c r="M16" s="43"/>
      <c r="N16" s="43"/>
      <c r="O16" s="43"/>
      <c r="P16" s="43"/>
      <c r="Q16" s="43"/>
      <c r="R16" s="43"/>
      <c r="S16" s="63"/>
      <c r="T16" s="43"/>
      <c r="U16" s="43"/>
      <c r="V16" s="67"/>
      <c r="W16" s="2"/>
    </row>
    <row r="17" spans="1:23" x14ac:dyDescent="0.25">
      <c r="A17" s="66"/>
      <c r="B17" s="63"/>
      <c r="C17" s="43"/>
      <c r="D17" s="43"/>
      <c r="E17" s="22"/>
      <c r="F17" s="43"/>
      <c r="G17" s="43"/>
      <c r="H17" s="43"/>
      <c r="I17" s="43"/>
      <c r="J17" s="43"/>
      <c r="K17" s="43"/>
      <c r="L17" s="43"/>
      <c r="M17" s="43"/>
      <c r="N17" s="43"/>
      <c r="O17" s="43"/>
      <c r="P17" s="43"/>
      <c r="Q17" s="43"/>
      <c r="R17" s="43"/>
      <c r="S17" s="63"/>
      <c r="T17" s="43"/>
      <c r="U17" s="43"/>
      <c r="V17" s="67"/>
      <c r="W17" s="2"/>
    </row>
    <row r="18" spans="1:23" x14ac:dyDescent="0.25">
      <c r="A18" s="66"/>
      <c r="B18" s="63"/>
      <c r="C18" s="43"/>
      <c r="D18" s="43"/>
      <c r="E18" s="22"/>
      <c r="F18" s="43"/>
      <c r="G18" s="43"/>
      <c r="H18" s="43"/>
      <c r="I18" s="43"/>
      <c r="J18" s="43"/>
      <c r="K18" s="43"/>
      <c r="L18" s="43"/>
      <c r="M18" s="43"/>
      <c r="N18" s="43"/>
      <c r="O18" s="43"/>
      <c r="P18" s="43"/>
      <c r="Q18" s="43"/>
      <c r="R18" s="43"/>
      <c r="S18" s="63"/>
      <c r="T18" s="43"/>
      <c r="U18" s="43"/>
      <c r="V18" s="67"/>
      <c r="W18" s="2"/>
    </row>
    <row r="19" spans="1:23" x14ac:dyDescent="0.25">
      <c r="A19" s="66"/>
      <c r="B19" s="63"/>
      <c r="C19" s="43"/>
      <c r="D19" s="43"/>
      <c r="E19" s="22"/>
      <c r="F19" s="43"/>
      <c r="G19" s="43"/>
      <c r="H19" s="43"/>
      <c r="I19" s="43"/>
      <c r="J19" s="43"/>
      <c r="K19" s="43"/>
      <c r="L19" s="43"/>
      <c r="M19" s="43"/>
      <c r="N19" s="43"/>
      <c r="O19" s="43"/>
      <c r="P19" s="43"/>
      <c r="Q19" s="43"/>
      <c r="R19" s="43"/>
      <c r="S19" s="63"/>
      <c r="T19" s="43"/>
      <c r="U19" s="43"/>
      <c r="V19" s="67"/>
      <c r="W19" s="2"/>
    </row>
    <row r="20" spans="1:23" x14ac:dyDescent="0.25">
      <c r="A20" s="66"/>
      <c r="B20" s="63"/>
      <c r="C20" s="43"/>
      <c r="D20" s="43"/>
      <c r="E20" s="22"/>
      <c r="F20" s="43"/>
      <c r="G20" s="43"/>
      <c r="H20" s="43"/>
      <c r="I20" s="43"/>
      <c r="J20" s="43"/>
      <c r="K20" s="43"/>
      <c r="L20" s="43"/>
      <c r="M20" s="43"/>
      <c r="N20" s="43"/>
      <c r="O20" s="43"/>
      <c r="P20" s="43"/>
      <c r="Q20" s="43"/>
      <c r="R20" s="43"/>
      <c r="S20" s="63"/>
      <c r="T20" s="43"/>
      <c r="U20" s="43"/>
      <c r="V20" s="67"/>
      <c r="W20" s="2"/>
    </row>
    <row r="21" spans="1:23" x14ac:dyDescent="0.25">
      <c r="A21" s="66"/>
      <c r="B21" s="63"/>
      <c r="C21" s="43"/>
      <c r="D21" s="43"/>
      <c r="E21" s="22"/>
      <c r="F21" s="43"/>
      <c r="G21" s="43"/>
      <c r="H21" s="43"/>
      <c r="I21" s="43"/>
      <c r="J21" s="43"/>
      <c r="K21" s="43"/>
      <c r="L21" s="43"/>
      <c r="M21" s="43"/>
      <c r="N21" s="43"/>
      <c r="O21" s="43"/>
      <c r="P21" s="43"/>
      <c r="Q21" s="43"/>
      <c r="R21" s="43"/>
      <c r="S21" s="63"/>
      <c r="T21" s="43"/>
      <c r="U21" s="43"/>
      <c r="V21" s="67"/>
      <c r="W21" s="2"/>
    </row>
    <row r="22" spans="1:23" x14ac:dyDescent="0.25">
      <c r="A22" s="66"/>
      <c r="B22" s="63"/>
      <c r="C22" s="43"/>
      <c r="D22" s="43"/>
      <c r="E22" s="22"/>
      <c r="F22" s="43"/>
      <c r="G22" s="43"/>
      <c r="H22" s="43"/>
      <c r="I22" s="43"/>
      <c r="J22" s="43"/>
      <c r="K22" s="43"/>
      <c r="L22" s="43"/>
      <c r="M22" s="43"/>
      <c r="N22" s="43"/>
      <c r="O22" s="43"/>
      <c r="P22" s="43"/>
      <c r="Q22" s="43"/>
      <c r="R22" s="43"/>
      <c r="S22" s="63"/>
      <c r="T22" s="43"/>
      <c r="U22" s="43"/>
      <c r="V22" s="67"/>
      <c r="W22" s="2"/>
    </row>
    <row r="23" spans="1:23" x14ac:dyDescent="0.25">
      <c r="A23" s="66"/>
      <c r="B23" s="63"/>
      <c r="C23" s="43"/>
      <c r="D23" s="43"/>
      <c r="E23" s="22"/>
      <c r="F23" s="43"/>
      <c r="G23" s="43"/>
      <c r="H23" s="43"/>
      <c r="I23" s="43"/>
      <c r="J23" s="43"/>
      <c r="K23" s="43"/>
      <c r="L23" s="43"/>
      <c r="M23" s="43"/>
      <c r="N23" s="43"/>
      <c r="O23" s="43"/>
      <c r="P23" s="43"/>
      <c r="Q23" s="43"/>
      <c r="R23" s="43"/>
      <c r="S23" s="63"/>
      <c r="T23" s="43"/>
      <c r="U23" s="43"/>
      <c r="V23" s="67"/>
      <c r="W23" s="2"/>
    </row>
    <row r="24" spans="1:23" x14ac:dyDescent="0.25">
      <c r="A24" s="66"/>
      <c r="B24" s="63"/>
      <c r="C24" s="43"/>
      <c r="D24" s="43"/>
      <c r="E24" s="22"/>
      <c r="F24" s="43"/>
      <c r="G24" s="43"/>
      <c r="H24" s="43"/>
      <c r="I24" s="43"/>
      <c r="J24" s="43"/>
      <c r="K24" s="43"/>
      <c r="L24" s="43"/>
      <c r="M24" s="43"/>
      <c r="N24" s="43"/>
      <c r="O24" s="43"/>
      <c r="P24" s="43"/>
      <c r="Q24" s="43"/>
      <c r="R24" s="43"/>
      <c r="S24" s="63"/>
      <c r="T24" s="43"/>
      <c r="U24" s="43"/>
      <c r="V24" s="67"/>
      <c r="W24" s="2"/>
    </row>
    <row r="25" spans="1:23" x14ac:dyDescent="0.25">
      <c r="A25" s="66"/>
      <c r="B25" s="63"/>
      <c r="C25" s="43"/>
      <c r="D25" s="43"/>
      <c r="E25" s="22"/>
      <c r="F25" s="43"/>
      <c r="G25" s="43"/>
      <c r="H25" s="43"/>
      <c r="I25" s="43"/>
      <c r="J25" s="43"/>
      <c r="K25" s="43"/>
      <c r="L25" s="43"/>
      <c r="M25" s="43"/>
      <c r="N25" s="43"/>
      <c r="O25" s="43"/>
      <c r="P25" s="43"/>
      <c r="Q25" s="43"/>
      <c r="R25" s="43"/>
      <c r="S25" s="63"/>
      <c r="T25" s="43"/>
      <c r="U25" s="43"/>
      <c r="V25" s="67"/>
      <c r="W25" s="2"/>
    </row>
    <row r="26" spans="1:23" x14ac:dyDescent="0.25">
      <c r="A26" s="66"/>
      <c r="B26" s="63"/>
      <c r="C26" s="43"/>
      <c r="D26" s="43"/>
      <c r="E26" s="22"/>
      <c r="F26" s="43"/>
      <c r="G26" s="43"/>
      <c r="H26" s="43"/>
      <c r="I26" s="43"/>
      <c r="J26" s="43"/>
      <c r="K26" s="43"/>
      <c r="L26" s="43"/>
      <c r="M26" s="43"/>
      <c r="N26" s="43"/>
      <c r="O26" s="43"/>
      <c r="P26" s="43"/>
      <c r="Q26" s="43"/>
      <c r="R26" s="43"/>
      <c r="S26" s="63"/>
      <c r="T26" s="43"/>
      <c r="U26" s="43"/>
      <c r="V26" s="67"/>
      <c r="W26" s="2"/>
    </row>
    <row r="27" spans="1:23" x14ac:dyDescent="0.25">
      <c r="A27" s="66"/>
      <c r="B27" s="63"/>
      <c r="C27" s="43"/>
      <c r="D27" s="43"/>
      <c r="E27" s="22"/>
      <c r="F27" s="43"/>
      <c r="G27" s="43"/>
      <c r="H27" s="43"/>
      <c r="I27" s="43"/>
      <c r="J27" s="43"/>
      <c r="K27" s="43"/>
      <c r="L27" s="43"/>
      <c r="M27" s="43"/>
      <c r="N27" s="43"/>
      <c r="O27" s="43"/>
      <c r="P27" s="43"/>
      <c r="Q27" s="43"/>
      <c r="R27" s="43"/>
      <c r="S27" s="63"/>
      <c r="T27" s="43"/>
      <c r="U27" s="43"/>
      <c r="V27" s="67"/>
      <c r="W27" s="2"/>
    </row>
    <row r="28" spans="1:23" x14ac:dyDescent="0.25">
      <c r="A28" s="66"/>
      <c r="B28" s="63"/>
      <c r="C28" s="43"/>
      <c r="D28" s="43"/>
      <c r="E28" s="22"/>
      <c r="F28" s="43"/>
      <c r="G28" s="43"/>
      <c r="H28" s="43"/>
      <c r="I28" s="43"/>
      <c r="J28" s="43"/>
      <c r="K28" s="43"/>
      <c r="L28" s="43"/>
      <c r="M28" s="43"/>
      <c r="N28" s="43"/>
      <c r="O28" s="43"/>
      <c r="P28" s="43"/>
      <c r="Q28" s="43"/>
      <c r="R28" s="43"/>
      <c r="S28" s="63"/>
      <c r="T28" s="43"/>
      <c r="U28" s="43"/>
      <c r="V28" s="67"/>
      <c r="W28" s="2"/>
    </row>
    <row r="29" spans="1:23" x14ac:dyDescent="0.25">
      <c r="A29" s="66"/>
      <c r="B29" s="63"/>
      <c r="C29" s="43"/>
      <c r="D29" s="43"/>
      <c r="E29" s="22"/>
      <c r="F29" s="43"/>
      <c r="G29" s="43"/>
      <c r="H29" s="43"/>
      <c r="I29" s="43"/>
      <c r="J29" s="43"/>
      <c r="K29" s="43"/>
      <c r="L29" s="43"/>
      <c r="M29" s="43"/>
      <c r="N29" s="43"/>
      <c r="O29" s="43"/>
      <c r="P29" s="43"/>
      <c r="Q29" s="43"/>
      <c r="R29" s="43"/>
      <c r="S29" s="63"/>
      <c r="T29" s="43"/>
      <c r="U29" s="43"/>
      <c r="V29" s="67"/>
      <c r="W29" s="2"/>
    </row>
    <row r="30" spans="1:23" x14ac:dyDescent="0.25">
      <c r="A30" s="66"/>
      <c r="B30" s="63"/>
      <c r="C30" s="43"/>
      <c r="D30" s="43"/>
      <c r="E30" s="22"/>
      <c r="F30" s="43"/>
      <c r="G30" s="43"/>
      <c r="H30" s="43"/>
      <c r="I30" s="43"/>
      <c r="J30" s="43"/>
      <c r="K30" s="43"/>
      <c r="L30" s="43"/>
      <c r="M30" s="43"/>
      <c r="N30" s="43"/>
      <c r="O30" s="43"/>
      <c r="P30" s="43"/>
      <c r="Q30" s="43"/>
      <c r="R30" s="43"/>
      <c r="S30" s="63"/>
      <c r="T30" s="43"/>
      <c r="U30" s="43"/>
      <c r="V30" s="67"/>
      <c r="W30" s="2"/>
    </row>
    <row r="31" spans="1:23" x14ac:dyDescent="0.25">
      <c r="A31" s="66"/>
      <c r="B31" s="63"/>
      <c r="C31" s="43"/>
      <c r="D31" s="43"/>
      <c r="E31" s="22"/>
      <c r="F31" s="43"/>
      <c r="G31" s="43"/>
      <c r="H31" s="43"/>
      <c r="I31" s="43"/>
      <c r="J31" s="43"/>
      <c r="K31" s="43"/>
      <c r="L31" s="43"/>
      <c r="M31" s="43"/>
      <c r="N31" s="43"/>
      <c r="O31" s="43"/>
      <c r="P31" s="43"/>
      <c r="Q31" s="43"/>
      <c r="R31" s="43"/>
      <c r="S31" s="63"/>
      <c r="T31" s="43"/>
      <c r="U31" s="43"/>
      <c r="V31" s="67"/>
      <c r="W31" s="2"/>
    </row>
    <row r="32" spans="1:23" x14ac:dyDescent="0.25">
      <c r="A32" s="66"/>
      <c r="B32" s="63"/>
      <c r="C32" s="43"/>
      <c r="D32" s="43"/>
      <c r="E32" s="22"/>
      <c r="F32" s="43"/>
      <c r="G32" s="43"/>
      <c r="H32" s="43"/>
      <c r="I32" s="43"/>
      <c r="J32" s="43"/>
      <c r="K32" s="43"/>
      <c r="L32" s="43"/>
      <c r="M32" s="43"/>
      <c r="N32" s="43"/>
      <c r="O32" s="43"/>
      <c r="P32" s="43"/>
      <c r="Q32" s="43"/>
      <c r="R32" s="43"/>
      <c r="S32" s="63"/>
      <c r="T32" s="43"/>
      <c r="U32" s="43"/>
      <c r="V32" s="67"/>
      <c r="W32" s="2"/>
    </row>
    <row r="33" spans="1:23" x14ac:dyDescent="0.25">
      <c r="A33" s="66"/>
      <c r="B33" s="63"/>
      <c r="C33" s="43"/>
      <c r="D33" s="43"/>
      <c r="E33" s="22"/>
      <c r="F33" s="43"/>
      <c r="G33" s="43"/>
      <c r="H33" s="43"/>
      <c r="I33" s="43"/>
      <c r="J33" s="43"/>
      <c r="K33" s="43"/>
      <c r="L33" s="43"/>
      <c r="M33" s="43"/>
      <c r="N33" s="43"/>
      <c r="O33" s="43"/>
      <c r="P33" s="43"/>
      <c r="Q33" s="43"/>
      <c r="R33" s="43"/>
      <c r="S33" s="63"/>
      <c r="T33" s="43"/>
      <c r="U33" s="43"/>
      <c r="V33" s="67"/>
      <c r="W33" s="2"/>
    </row>
    <row r="34" spans="1:23" x14ac:dyDescent="0.25">
      <c r="A34" s="66"/>
      <c r="B34" s="63"/>
      <c r="C34" s="43"/>
      <c r="D34" s="43"/>
      <c r="E34" s="22"/>
      <c r="F34" s="43"/>
      <c r="G34" s="43"/>
      <c r="H34" s="43"/>
      <c r="I34" s="43"/>
      <c r="J34" s="43"/>
      <c r="K34" s="43"/>
      <c r="L34" s="43"/>
      <c r="M34" s="43"/>
      <c r="N34" s="43"/>
      <c r="O34" s="43"/>
      <c r="P34" s="43"/>
      <c r="Q34" s="43"/>
      <c r="R34" s="43"/>
      <c r="S34" s="63"/>
      <c r="T34" s="43"/>
      <c r="U34" s="43"/>
      <c r="V34" s="67"/>
      <c r="W34" s="2"/>
    </row>
    <row r="35" spans="1:23" x14ac:dyDescent="0.25">
      <c r="A35" s="66"/>
      <c r="B35" s="63"/>
      <c r="C35" s="43"/>
      <c r="D35" s="43"/>
      <c r="E35" s="22"/>
      <c r="F35" s="43"/>
      <c r="G35" s="43"/>
      <c r="H35" s="43"/>
      <c r="I35" s="43"/>
      <c r="J35" s="43"/>
      <c r="K35" s="43"/>
      <c r="L35" s="43"/>
      <c r="M35" s="43"/>
      <c r="N35" s="43"/>
      <c r="O35" s="43"/>
      <c r="P35" s="43"/>
      <c r="Q35" s="43"/>
      <c r="R35" s="43"/>
      <c r="S35" s="63"/>
      <c r="T35" s="43"/>
      <c r="U35" s="43"/>
      <c r="V35" s="67"/>
      <c r="W35" s="2"/>
    </row>
    <row r="36" spans="1:23" x14ac:dyDescent="0.25">
      <c r="A36" s="66"/>
      <c r="B36" s="63"/>
      <c r="C36" s="43"/>
      <c r="D36" s="43"/>
      <c r="E36" s="22"/>
      <c r="F36" s="43"/>
      <c r="G36" s="43"/>
      <c r="H36" s="43"/>
      <c r="I36" s="43"/>
      <c r="J36" s="43"/>
      <c r="K36" s="43"/>
      <c r="L36" s="43"/>
      <c r="M36" s="43"/>
      <c r="N36" s="43"/>
      <c r="O36" s="43"/>
      <c r="P36" s="43"/>
      <c r="Q36" s="43"/>
      <c r="R36" s="43"/>
      <c r="S36" s="63"/>
      <c r="T36" s="43"/>
      <c r="U36" s="43"/>
      <c r="V36" s="67"/>
      <c r="W36" s="2"/>
    </row>
    <row r="37" spans="1:23" x14ac:dyDescent="0.25">
      <c r="A37" s="66"/>
      <c r="B37" s="63"/>
      <c r="C37" s="43"/>
      <c r="D37" s="43"/>
      <c r="E37" s="22"/>
      <c r="F37" s="43"/>
      <c r="G37" s="43"/>
      <c r="H37" s="43"/>
      <c r="I37" s="43"/>
      <c r="J37" s="43"/>
      <c r="K37" s="43"/>
      <c r="L37" s="43"/>
      <c r="M37" s="43"/>
      <c r="N37" s="43"/>
      <c r="O37" s="43"/>
      <c r="P37" s="43"/>
      <c r="Q37" s="43"/>
      <c r="R37" s="43"/>
      <c r="S37" s="63"/>
      <c r="T37" s="43"/>
      <c r="U37" s="43"/>
      <c r="V37" s="67"/>
      <c r="W37" s="2"/>
    </row>
    <row r="38" spans="1:23" x14ac:dyDescent="0.25">
      <c r="A38" s="66"/>
      <c r="B38" s="63"/>
      <c r="C38" s="43"/>
      <c r="D38" s="43"/>
      <c r="E38" s="22"/>
      <c r="F38" s="43"/>
      <c r="G38" s="43"/>
      <c r="H38" s="43"/>
      <c r="I38" s="43"/>
      <c r="J38" s="43"/>
      <c r="K38" s="43"/>
      <c r="L38" s="43"/>
      <c r="M38" s="43"/>
      <c r="N38" s="43"/>
      <c r="O38" s="43"/>
      <c r="P38" s="43"/>
      <c r="Q38" s="43"/>
      <c r="R38" s="43"/>
      <c r="S38" s="63"/>
      <c r="T38" s="43"/>
      <c r="U38" s="43"/>
      <c r="V38" s="67"/>
      <c r="W38" s="2"/>
    </row>
    <row r="39" spans="1:23" x14ac:dyDescent="0.25">
      <c r="A39" s="66"/>
      <c r="B39" s="63"/>
      <c r="C39" s="43"/>
      <c r="D39" s="43"/>
      <c r="E39" s="22"/>
      <c r="F39" s="43"/>
      <c r="G39" s="43"/>
      <c r="H39" s="43"/>
      <c r="I39" s="43"/>
      <c r="J39" s="43"/>
      <c r="K39" s="43"/>
      <c r="L39" s="43"/>
      <c r="M39" s="43"/>
      <c r="N39" s="43"/>
      <c r="O39" s="43"/>
      <c r="P39" s="43"/>
      <c r="Q39" s="43"/>
      <c r="R39" s="43"/>
      <c r="S39" s="63"/>
      <c r="T39" s="43"/>
      <c r="U39" s="43"/>
      <c r="V39" s="67"/>
      <c r="W39" s="2"/>
    </row>
    <row r="40" spans="1:23" x14ac:dyDescent="0.25">
      <c r="A40" s="66"/>
      <c r="B40" s="63"/>
      <c r="C40" s="43"/>
      <c r="D40" s="43"/>
      <c r="E40" s="22"/>
      <c r="F40" s="43"/>
      <c r="G40" s="43"/>
      <c r="H40" s="43"/>
      <c r="I40" s="43"/>
      <c r="J40" s="43"/>
      <c r="K40" s="43"/>
      <c r="L40" s="43"/>
      <c r="M40" s="43"/>
      <c r="N40" s="43"/>
      <c r="O40" s="43"/>
      <c r="P40" s="43"/>
      <c r="Q40" s="43"/>
      <c r="R40" s="43"/>
      <c r="S40" s="63"/>
      <c r="T40" s="43"/>
      <c r="U40" s="43"/>
      <c r="V40" s="67"/>
      <c r="W40" s="2"/>
    </row>
    <row r="41" spans="1:23" x14ac:dyDescent="0.25">
      <c r="A41" s="66"/>
      <c r="B41" s="63"/>
      <c r="C41" s="43"/>
      <c r="D41" s="43"/>
      <c r="E41" s="22"/>
      <c r="F41" s="43"/>
      <c r="G41" s="43"/>
      <c r="H41" s="43"/>
      <c r="I41" s="43"/>
      <c r="J41" s="43"/>
      <c r="K41" s="43"/>
      <c r="L41" s="43"/>
      <c r="M41" s="43"/>
      <c r="N41" s="43"/>
      <c r="O41" s="43"/>
      <c r="P41" s="43"/>
      <c r="Q41" s="43"/>
      <c r="R41" s="43"/>
      <c r="S41" s="63"/>
      <c r="T41" s="43"/>
      <c r="U41" s="43"/>
      <c r="V41" s="67"/>
      <c r="W41" s="2"/>
    </row>
    <row r="42" spans="1:23" x14ac:dyDescent="0.25">
      <c r="A42" s="66"/>
      <c r="B42" s="63"/>
      <c r="C42" s="43"/>
      <c r="D42" s="43"/>
      <c r="E42" s="22"/>
      <c r="F42" s="43"/>
      <c r="G42" s="43"/>
      <c r="H42" s="43"/>
      <c r="I42" s="43"/>
      <c r="J42" s="43"/>
      <c r="K42" s="43"/>
      <c r="L42" s="43"/>
      <c r="M42" s="43"/>
      <c r="N42" s="43"/>
      <c r="O42" s="43"/>
      <c r="P42" s="43"/>
      <c r="Q42" s="43"/>
      <c r="R42" s="43"/>
      <c r="S42" s="63"/>
      <c r="T42" s="43"/>
      <c r="U42" s="43"/>
      <c r="V42" s="67"/>
      <c r="W42" s="2"/>
    </row>
    <row r="43" spans="1:23" x14ac:dyDescent="0.25">
      <c r="A43" s="66"/>
      <c r="B43" s="63"/>
      <c r="C43" s="43"/>
      <c r="D43" s="43"/>
      <c r="E43" s="22"/>
      <c r="F43" s="43"/>
      <c r="G43" s="43"/>
      <c r="H43" s="43"/>
      <c r="I43" s="43"/>
      <c r="J43" s="43"/>
      <c r="K43" s="43"/>
      <c r="L43" s="43"/>
      <c r="M43" s="43"/>
      <c r="N43" s="43"/>
      <c r="O43" s="43"/>
      <c r="P43" s="43"/>
      <c r="Q43" s="43"/>
      <c r="R43" s="43"/>
      <c r="S43" s="63"/>
      <c r="T43" s="43"/>
      <c r="U43" s="43"/>
      <c r="V43" s="67"/>
      <c r="W43" s="2"/>
    </row>
    <row r="44" spans="1:23" x14ac:dyDescent="0.25">
      <c r="A44" s="66"/>
      <c r="B44" s="63"/>
      <c r="C44" s="43"/>
      <c r="D44" s="43"/>
      <c r="E44" s="22"/>
      <c r="F44" s="43"/>
      <c r="G44" s="43"/>
      <c r="H44" s="43"/>
      <c r="I44" s="43"/>
      <c r="J44" s="43"/>
      <c r="K44" s="43"/>
      <c r="L44" s="43"/>
      <c r="M44" s="43"/>
      <c r="N44" s="43"/>
      <c r="O44" s="43"/>
      <c r="P44" s="43"/>
      <c r="Q44" s="43"/>
      <c r="R44" s="43"/>
      <c r="S44" s="63"/>
      <c r="T44" s="43"/>
      <c r="U44" s="43"/>
      <c r="V44" s="67"/>
      <c r="W44" s="2"/>
    </row>
    <row r="45" spans="1:23" x14ac:dyDescent="0.25">
      <c r="A45" s="66"/>
      <c r="B45" s="63"/>
      <c r="C45" s="43"/>
      <c r="D45" s="43"/>
      <c r="E45" s="22"/>
      <c r="F45" s="43"/>
      <c r="G45" s="43"/>
      <c r="H45" s="43"/>
      <c r="I45" s="43"/>
      <c r="J45" s="43"/>
      <c r="K45" s="43"/>
      <c r="L45" s="43"/>
      <c r="M45" s="43"/>
      <c r="N45" s="43"/>
      <c r="O45" s="43"/>
      <c r="P45" s="43"/>
      <c r="Q45" s="43"/>
      <c r="R45" s="43"/>
      <c r="S45" s="63"/>
      <c r="T45" s="43"/>
      <c r="U45" s="43"/>
      <c r="V45" s="67"/>
      <c r="W45" s="2"/>
    </row>
    <row r="46" spans="1:23" x14ac:dyDescent="0.25">
      <c r="A46" s="66"/>
      <c r="B46" s="63"/>
      <c r="C46" s="43"/>
      <c r="D46" s="43"/>
      <c r="E46" s="22"/>
      <c r="F46" s="43"/>
      <c r="G46" s="43"/>
      <c r="H46" s="43"/>
      <c r="I46" s="43"/>
      <c r="J46" s="43"/>
      <c r="K46" s="43"/>
      <c r="L46" s="43"/>
      <c r="M46" s="43"/>
      <c r="N46" s="43"/>
      <c r="O46" s="43"/>
      <c r="P46" s="43"/>
      <c r="Q46" s="43"/>
      <c r="R46" s="43"/>
      <c r="S46" s="63"/>
      <c r="T46" s="43"/>
      <c r="U46" s="43"/>
      <c r="V46" s="67"/>
      <c r="W46" s="2"/>
    </row>
    <row r="47" spans="1:23" x14ac:dyDescent="0.25">
      <c r="A47" s="66"/>
      <c r="B47" s="63"/>
      <c r="C47" s="43"/>
      <c r="D47" s="43"/>
      <c r="E47" s="22"/>
      <c r="F47" s="43"/>
      <c r="G47" s="43"/>
      <c r="H47" s="43"/>
      <c r="I47" s="43"/>
      <c r="J47" s="43"/>
      <c r="K47" s="43"/>
      <c r="L47" s="43"/>
      <c r="M47" s="43"/>
      <c r="N47" s="43"/>
      <c r="O47" s="43"/>
      <c r="P47" s="43"/>
      <c r="Q47" s="43"/>
      <c r="R47" s="43"/>
      <c r="S47" s="63"/>
      <c r="T47" s="43"/>
      <c r="U47" s="43"/>
      <c r="V47" s="67"/>
      <c r="W47" s="2"/>
    </row>
    <row r="48" spans="1:23" x14ac:dyDescent="0.25">
      <c r="A48" s="66"/>
      <c r="B48" s="63"/>
      <c r="C48" s="43"/>
      <c r="D48" s="43"/>
      <c r="E48" s="22"/>
      <c r="F48" s="43"/>
      <c r="G48" s="43"/>
      <c r="H48" s="43"/>
      <c r="I48" s="43"/>
      <c r="J48" s="43"/>
      <c r="K48" s="43"/>
      <c r="L48" s="43"/>
      <c r="M48" s="43"/>
      <c r="N48" s="43"/>
      <c r="O48" s="43"/>
      <c r="P48" s="43"/>
      <c r="Q48" s="43"/>
      <c r="R48" s="43"/>
      <c r="S48" s="63"/>
      <c r="T48" s="43"/>
      <c r="U48" s="43"/>
      <c r="V48" s="67"/>
      <c r="W48" s="2"/>
    </row>
    <row r="49" spans="1:23" x14ac:dyDescent="0.25">
      <c r="A49" s="66"/>
      <c r="B49" s="63"/>
      <c r="C49" s="43"/>
      <c r="D49" s="43"/>
      <c r="E49" s="22"/>
      <c r="F49" s="43"/>
      <c r="G49" s="43"/>
      <c r="H49" s="43"/>
      <c r="I49" s="43"/>
      <c r="J49" s="43"/>
      <c r="K49" s="43"/>
      <c r="L49" s="43"/>
      <c r="M49" s="43"/>
      <c r="N49" s="43"/>
      <c r="O49" s="43"/>
      <c r="P49" s="43"/>
      <c r="Q49" s="43"/>
      <c r="R49" s="43"/>
      <c r="S49" s="63"/>
      <c r="T49" s="43"/>
      <c r="U49" s="43"/>
      <c r="V49" s="67"/>
      <c r="W49" s="2"/>
    </row>
    <row r="50" spans="1:23" x14ac:dyDescent="0.25">
      <c r="A50" s="66"/>
      <c r="B50" s="63"/>
      <c r="C50" s="43"/>
      <c r="D50" s="43"/>
      <c r="E50" s="22"/>
      <c r="F50" s="43"/>
      <c r="G50" s="43"/>
      <c r="H50" s="43"/>
      <c r="I50" s="43"/>
      <c r="J50" s="43"/>
      <c r="K50" s="43"/>
      <c r="L50" s="43"/>
      <c r="M50" s="43"/>
      <c r="N50" s="43"/>
      <c r="O50" s="43"/>
      <c r="P50" s="43"/>
      <c r="Q50" s="43"/>
      <c r="R50" s="43"/>
      <c r="S50" s="63"/>
      <c r="T50" s="43"/>
      <c r="U50" s="43"/>
      <c r="V50" s="67"/>
      <c r="W50" s="2"/>
    </row>
    <row r="51" spans="1:23" x14ac:dyDescent="0.25">
      <c r="A51" s="66"/>
      <c r="B51" s="63"/>
      <c r="C51" s="43"/>
      <c r="D51" s="43"/>
      <c r="E51" s="22"/>
      <c r="F51" s="43"/>
      <c r="G51" s="43"/>
      <c r="H51" s="43"/>
      <c r="I51" s="43"/>
      <c r="J51" s="43"/>
      <c r="K51" s="43"/>
      <c r="L51" s="43"/>
      <c r="M51" s="43"/>
      <c r="N51" s="43"/>
      <c r="O51" s="43"/>
      <c r="P51" s="43"/>
      <c r="Q51" s="43"/>
      <c r="R51" s="43"/>
      <c r="S51" s="63"/>
      <c r="T51" s="43"/>
      <c r="U51" s="43"/>
      <c r="V51" s="67"/>
      <c r="W51" s="2"/>
    </row>
    <row r="52" spans="1:23" x14ac:dyDescent="0.25">
      <c r="A52" s="66"/>
      <c r="B52" s="63"/>
      <c r="C52" s="43"/>
      <c r="D52" s="43"/>
      <c r="E52" s="22"/>
      <c r="F52" s="43"/>
      <c r="G52" s="43"/>
      <c r="H52" s="43"/>
      <c r="I52" s="43"/>
      <c r="J52" s="43"/>
      <c r="K52" s="43"/>
      <c r="L52" s="43"/>
      <c r="M52" s="43"/>
      <c r="N52" s="43"/>
      <c r="O52" s="43"/>
      <c r="P52" s="43"/>
      <c r="Q52" s="43"/>
      <c r="R52" s="43"/>
      <c r="S52" s="63"/>
      <c r="T52" s="43"/>
      <c r="U52" s="43"/>
      <c r="V52" s="67"/>
      <c r="W52" s="2"/>
    </row>
    <row r="53" spans="1:23" x14ac:dyDescent="0.25">
      <c r="A53" s="66"/>
      <c r="B53" s="63"/>
      <c r="C53" s="43"/>
      <c r="D53" s="43"/>
      <c r="E53" s="22"/>
      <c r="F53" s="43"/>
      <c r="G53" s="43"/>
      <c r="H53" s="43"/>
      <c r="I53" s="43"/>
      <c r="J53" s="43"/>
      <c r="K53" s="43"/>
      <c r="L53" s="43"/>
      <c r="M53" s="43"/>
      <c r="N53" s="43"/>
      <c r="O53" s="43"/>
      <c r="P53" s="43"/>
      <c r="Q53" s="43"/>
      <c r="R53" s="43"/>
      <c r="S53" s="63"/>
      <c r="T53" s="43"/>
      <c r="U53" s="43"/>
      <c r="V53" s="67"/>
      <c r="W53" s="2"/>
    </row>
    <row r="54" spans="1:23" x14ac:dyDescent="0.25">
      <c r="A54" s="66"/>
      <c r="B54" s="63"/>
      <c r="C54" s="43"/>
      <c r="D54" s="43"/>
      <c r="E54" s="22"/>
      <c r="F54" s="43"/>
      <c r="G54" s="43"/>
      <c r="H54" s="43"/>
      <c r="I54" s="43"/>
      <c r="J54" s="43"/>
      <c r="K54" s="43"/>
      <c r="L54" s="43"/>
      <c r="M54" s="43"/>
      <c r="N54" s="43"/>
      <c r="O54" s="43"/>
      <c r="P54" s="43"/>
      <c r="Q54" s="43"/>
      <c r="R54" s="43"/>
      <c r="S54" s="63"/>
      <c r="T54" s="43"/>
      <c r="U54" s="43"/>
      <c r="V54" s="67"/>
      <c r="W54" s="2"/>
    </row>
    <row r="55" spans="1:23" x14ac:dyDescent="0.25">
      <c r="A55" s="66"/>
      <c r="B55" s="63"/>
      <c r="C55" s="43"/>
      <c r="D55" s="43"/>
      <c r="E55" s="22"/>
      <c r="F55" s="43"/>
      <c r="G55" s="43"/>
      <c r="H55" s="43"/>
      <c r="I55" s="43"/>
      <c r="J55" s="43"/>
      <c r="K55" s="43"/>
      <c r="L55" s="43"/>
      <c r="M55" s="43"/>
      <c r="N55" s="43"/>
      <c r="O55" s="43"/>
      <c r="P55" s="43"/>
      <c r="Q55" s="43"/>
      <c r="R55" s="43"/>
      <c r="S55" s="63"/>
      <c r="T55" s="43"/>
      <c r="U55" s="43"/>
      <c r="V55" s="67"/>
      <c r="W55" s="2"/>
    </row>
    <row r="56" spans="1:23" x14ac:dyDescent="0.25">
      <c r="A56" s="66"/>
      <c r="B56" s="63"/>
      <c r="C56" s="43"/>
      <c r="D56" s="43"/>
      <c r="E56" s="22"/>
      <c r="F56" s="43"/>
      <c r="G56" s="43"/>
      <c r="H56" s="43"/>
      <c r="I56" s="43"/>
      <c r="J56" s="43"/>
      <c r="K56" s="43"/>
      <c r="L56" s="43"/>
      <c r="M56" s="43"/>
      <c r="N56" s="43"/>
      <c r="O56" s="43"/>
      <c r="P56" s="43"/>
      <c r="Q56" s="43"/>
      <c r="R56" s="43"/>
      <c r="S56" s="63"/>
      <c r="T56" s="43"/>
      <c r="U56" s="43"/>
      <c r="V56" s="67"/>
      <c r="W56" s="2"/>
    </row>
    <row r="57" spans="1:23" x14ac:dyDescent="0.25">
      <c r="A57" s="66"/>
      <c r="B57" s="63"/>
      <c r="C57" s="43"/>
      <c r="D57" s="43"/>
      <c r="E57" s="22"/>
      <c r="F57" s="43"/>
      <c r="G57" s="43"/>
      <c r="H57" s="43"/>
      <c r="I57" s="43"/>
      <c r="J57" s="43"/>
      <c r="K57" s="43"/>
      <c r="L57" s="43"/>
      <c r="M57" s="43"/>
      <c r="N57" s="43"/>
      <c r="O57" s="43"/>
      <c r="P57" s="43"/>
      <c r="Q57" s="43"/>
      <c r="R57" s="43"/>
      <c r="S57" s="63"/>
      <c r="T57" s="43"/>
      <c r="U57" s="43"/>
      <c r="V57" s="67"/>
      <c r="W57" s="2"/>
    </row>
    <row r="58" spans="1:23" x14ac:dyDescent="0.25">
      <c r="A58" s="66"/>
      <c r="B58" s="63"/>
      <c r="C58" s="43"/>
      <c r="D58" s="43"/>
      <c r="E58" s="22"/>
      <c r="F58" s="43"/>
      <c r="G58" s="43"/>
      <c r="H58" s="43"/>
      <c r="I58" s="43"/>
      <c r="J58" s="43"/>
      <c r="K58" s="43"/>
      <c r="L58" s="43"/>
      <c r="M58" s="43"/>
      <c r="N58" s="43"/>
      <c r="O58" s="43"/>
      <c r="P58" s="43"/>
      <c r="Q58" s="43"/>
      <c r="R58" s="43"/>
      <c r="S58" s="63"/>
      <c r="T58" s="43"/>
      <c r="U58" s="43"/>
      <c r="V58" s="67"/>
      <c r="W58" s="2"/>
    </row>
    <row r="59" spans="1:23" x14ac:dyDescent="0.25">
      <c r="A59" s="66"/>
      <c r="B59" s="63"/>
      <c r="C59" s="43"/>
      <c r="D59" s="43"/>
      <c r="E59" s="22"/>
      <c r="F59" s="43"/>
      <c r="G59" s="43"/>
      <c r="H59" s="43"/>
      <c r="I59" s="43"/>
      <c r="J59" s="43"/>
      <c r="K59" s="43"/>
      <c r="L59" s="43"/>
      <c r="M59" s="43"/>
      <c r="N59" s="43"/>
      <c r="O59" s="43"/>
      <c r="P59" s="43"/>
      <c r="Q59" s="43"/>
      <c r="R59" s="43"/>
      <c r="S59" s="63"/>
      <c r="T59" s="43"/>
      <c r="U59" s="43"/>
      <c r="V59" s="67"/>
      <c r="W59" s="2"/>
    </row>
    <row r="60" spans="1:23" x14ac:dyDescent="0.25">
      <c r="A60" s="66"/>
      <c r="B60" s="63"/>
      <c r="C60" s="43"/>
      <c r="D60" s="43"/>
      <c r="E60" s="22"/>
      <c r="F60" s="43"/>
      <c r="G60" s="43"/>
      <c r="H60" s="43"/>
      <c r="I60" s="43"/>
      <c r="J60" s="43"/>
      <c r="K60" s="43"/>
      <c r="L60" s="43"/>
      <c r="M60" s="43"/>
      <c r="N60" s="43"/>
      <c r="O60" s="43"/>
      <c r="P60" s="43"/>
      <c r="Q60" s="43"/>
      <c r="R60" s="43"/>
      <c r="S60" s="63"/>
      <c r="T60" s="43"/>
      <c r="U60" s="43"/>
      <c r="V60" s="67"/>
      <c r="W60" s="2"/>
    </row>
    <row r="61" spans="1:23" x14ac:dyDescent="0.25">
      <c r="A61" s="66"/>
      <c r="B61" s="63"/>
      <c r="C61" s="43"/>
      <c r="D61" s="43"/>
      <c r="E61" s="22"/>
      <c r="F61" s="43"/>
      <c r="G61" s="43"/>
      <c r="H61" s="43"/>
      <c r="I61" s="43"/>
      <c r="J61" s="43"/>
      <c r="K61" s="43"/>
      <c r="L61" s="43"/>
      <c r="M61" s="43"/>
      <c r="N61" s="43"/>
      <c r="O61" s="43"/>
      <c r="P61" s="43"/>
      <c r="Q61" s="43"/>
      <c r="R61" s="43"/>
      <c r="S61" s="63"/>
      <c r="T61" s="43"/>
      <c r="U61" s="43"/>
      <c r="V61" s="67"/>
      <c r="W61" s="2"/>
    </row>
    <row r="62" spans="1:23" x14ac:dyDescent="0.25">
      <c r="A62" s="66"/>
      <c r="B62" s="63"/>
      <c r="C62" s="43"/>
      <c r="D62" s="43"/>
      <c r="E62" s="22"/>
      <c r="F62" s="43"/>
      <c r="G62" s="43"/>
      <c r="H62" s="43"/>
      <c r="I62" s="43"/>
      <c r="J62" s="43"/>
      <c r="K62" s="43"/>
      <c r="L62" s="43"/>
      <c r="M62" s="43"/>
      <c r="N62" s="43"/>
      <c r="O62" s="43"/>
      <c r="P62" s="43"/>
      <c r="Q62" s="43"/>
      <c r="R62" s="43"/>
      <c r="S62" s="63"/>
      <c r="T62" s="43"/>
      <c r="U62" s="43"/>
      <c r="V62" s="67"/>
      <c r="W62" s="2"/>
    </row>
    <row r="63" spans="1:23" x14ac:dyDescent="0.25">
      <c r="A63" s="66"/>
      <c r="B63" s="63"/>
      <c r="C63" s="43"/>
      <c r="D63" s="43"/>
      <c r="E63" s="22"/>
      <c r="F63" s="43"/>
      <c r="G63" s="43"/>
      <c r="H63" s="43"/>
      <c r="I63" s="43"/>
      <c r="J63" s="43"/>
      <c r="K63" s="43"/>
      <c r="L63" s="43"/>
      <c r="M63" s="43"/>
      <c r="N63" s="43"/>
      <c r="O63" s="43"/>
      <c r="P63" s="43"/>
      <c r="Q63" s="43"/>
      <c r="R63" s="43"/>
      <c r="S63" s="63"/>
      <c r="T63" s="43"/>
      <c r="U63" s="43"/>
      <c r="V63" s="67"/>
      <c r="W63" s="2"/>
    </row>
    <row r="64" spans="1:23" x14ac:dyDescent="0.25">
      <c r="A64" s="66"/>
      <c r="B64" s="63"/>
      <c r="C64" s="43"/>
      <c r="D64" s="43"/>
      <c r="E64" s="22"/>
      <c r="F64" s="43"/>
      <c r="G64" s="43"/>
      <c r="H64" s="43"/>
      <c r="I64" s="43"/>
      <c r="J64" s="43"/>
      <c r="K64" s="43"/>
      <c r="L64" s="43"/>
      <c r="M64" s="43"/>
      <c r="N64" s="43"/>
      <c r="O64" s="43"/>
      <c r="P64" s="43"/>
      <c r="Q64" s="43"/>
      <c r="R64" s="43"/>
      <c r="S64" s="63"/>
      <c r="T64" s="43"/>
      <c r="U64" s="43"/>
      <c r="V64" s="67"/>
      <c r="W64" s="2"/>
    </row>
    <row r="65" spans="1:23" x14ac:dyDescent="0.25">
      <c r="A65" s="66"/>
      <c r="B65" s="63"/>
      <c r="C65" s="43"/>
      <c r="D65" s="43"/>
      <c r="E65" s="22"/>
      <c r="F65" s="43"/>
      <c r="G65" s="43"/>
      <c r="H65" s="43"/>
      <c r="I65" s="43"/>
      <c r="J65" s="43"/>
      <c r="K65" s="43"/>
      <c r="L65" s="43"/>
      <c r="M65" s="43"/>
      <c r="N65" s="43"/>
      <c r="O65" s="43"/>
      <c r="P65" s="43"/>
      <c r="Q65" s="43"/>
      <c r="R65" s="43"/>
      <c r="S65" s="63"/>
      <c r="T65" s="43"/>
      <c r="U65" s="43"/>
      <c r="V65" s="67"/>
      <c r="W65" s="2"/>
    </row>
    <row r="66" spans="1:23" x14ac:dyDescent="0.25">
      <c r="A66" s="66"/>
      <c r="B66" s="63"/>
      <c r="C66" s="43"/>
      <c r="D66" s="43"/>
      <c r="E66" s="22"/>
      <c r="F66" s="43"/>
      <c r="G66" s="43"/>
      <c r="H66" s="43"/>
      <c r="I66" s="43"/>
      <c r="J66" s="43"/>
      <c r="K66" s="43"/>
      <c r="L66" s="43"/>
      <c r="M66" s="43"/>
      <c r="N66" s="43"/>
      <c r="O66" s="43"/>
      <c r="P66" s="43"/>
      <c r="Q66" s="43"/>
      <c r="R66" s="43"/>
      <c r="S66" s="63"/>
      <c r="T66" s="43"/>
      <c r="U66" s="43"/>
      <c r="V66" s="67"/>
      <c r="W66" s="2"/>
    </row>
    <row r="67" spans="1:23" ht="17.25" customHeight="1" x14ac:dyDescent="0.25">
      <c r="A67" s="66"/>
      <c r="B67" s="63"/>
      <c r="C67" s="43"/>
      <c r="D67" s="43"/>
      <c r="E67" s="22"/>
      <c r="F67" s="43"/>
      <c r="G67" s="43"/>
      <c r="H67" s="43"/>
      <c r="I67" s="43"/>
      <c r="J67" s="43"/>
      <c r="K67" s="43"/>
      <c r="L67" s="43"/>
      <c r="M67" s="43"/>
      <c r="N67" s="43"/>
      <c r="O67" s="43"/>
      <c r="P67" s="43"/>
      <c r="Q67" s="43"/>
      <c r="R67" s="43"/>
      <c r="S67" s="63"/>
      <c r="T67" s="43"/>
      <c r="U67" s="43"/>
      <c r="V67" s="67"/>
      <c r="W67" s="2"/>
    </row>
    <row r="68" spans="1:23" ht="17.25" customHeight="1" x14ac:dyDescent="0.25">
      <c r="A68" s="66"/>
      <c r="B68" s="63"/>
      <c r="C68" s="43"/>
      <c r="D68" s="43"/>
      <c r="E68" s="22"/>
      <c r="F68" s="43"/>
      <c r="G68" s="43"/>
      <c r="H68" s="43"/>
      <c r="I68" s="43"/>
      <c r="J68" s="43"/>
      <c r="K68" s="43"/>
      <c r="L68" s="43"/>
      <c r="M68" s="43"/>
      <c r="N68" s="43"/>
      <c r="O68" s="43"/>
      <c r="P68" s="43"/>
      <c r="Q68" s="43"/>
      <c r="R68" s="43"/>
      <c r="S68" s="63"/>
      <c r="T68" s="43"/>
      <c r="U68" s="43"/>
      <c r="V68" s="67"/>
      <c r="W68" s="2"/>
    </row>
    <row r="69" spans="1:23" ht="17.25" customHeight="1" x14ac:dyDescent="0.25">
      <c r="A69" s="66"/>
      <c r="B69" s="63"/>
      <c r="C69" s="43"/>
      <c r="D69" s="43"/>
      <c r="E69" s="22"/>
      <c r="F69" s="43"/>
      <c r="G69" s="43"/>
      <c r="H69" s="43"/>
      <c r="I69" s="43"/>
      <c r="J69" s="43"/>
      <c r="K69" s="43"/>
      <c r="L69" s="43"/>
      <c r="M69" s="43"/>
      <c r="N69" s="43"/>
      <c r="O69" s="43"/>
      <c r="P69" s="43"/>
      <c r="Q69" s="43"/>
      <c r="R69" s="43"/>
      <c r="S69" s="63"/>
      <c r="T69" s="43"/>
      <c r="U69" s="43"/>
      <c r="V69" s="67"/>
      <c r="W69" s="2"/>
    </row>
    <row r="70" spans="1:23" ht="17.25" customHeight="1" x14ac:dyDescent="0.25">
      <c r="A70" s="66"/>
      <c r="B70" s="63"/>
      <c r="C70" s="43"/>
      <c r="D70" s="43"/>
      <c r="E70" s="22"/>
      <c r="F70" s="43"/>
      <c r="G70" s="43"/>
      <c r="H70" s="43"/>
      <c r="I70" s="43"/>
      <c r="J70" s="43"/>
      <c r="K70" s="43"/>
      <c r="L70" s="43"/>
      <c r="M70" s="43"/>
      <c r="N70" s="43"/>
      <c r="O70" s="43"/>
      <c r="P70" s="43"/>
      <c r="Q70" s="43"/>
      <c r="R70" s="43"/>
      <c r="S70" s="63"/>
      <c r="T70" s="43"/>
      <c r="U70" s="43"/>
      <c r="V70" s="67"/>
      <c r="W70" s="2"/>
    </row>
    <row r="71" spans="1:23" ht="17.25" customHeight="1" x14ac:dyDescent="0.25">
      <c r="A71" s="66"/>
      <c r="B71" s="63"/>
      <c r="C71" s="43"/>
      <c r="D71" s="43"/>
      <c r="E71" s="22"/>
      <c r="F71" s="43"/>
      <c r="G71" s="43"/>
      <c r="H71" s="43"/>
      <c r="I71" s="43"/>
      <c r="J71" s="43"/>
      <c r="K71" s="43"/>
      <c r="L71" s="43"/>
      <c r="M71" s="43"/>
      <c r="N71" s="43"/>
      <c r="O71" s="43"/>
      <c r="P71" s="43"/>
      <c r="Q71" s="43"/>
      <c r="R71" s="43"/>
      <c r="S71" s="63"/>
      <c r="T71" s="43"/>
      <c r="U71" s="43"/>
      <c r="V71" s="67"/>
      <c r="W71" s="2"/>
    </row>
    <row r="72" spans="1:23" ht="17.25" customHeight="1" x14ac:dyDescent="0.25">
      <c r="A72" s="66"/>
      <c r="B72" s="63"/>
      <c r="C72" s="43"/>
      <c r="D72" s="43"/>
      <c r="E72" s="22"/>
      <c r="F72" s="43"/>
      <c r="G72" s="43"/>
      <c r="H72" s="43"/>
      <c r="I72" s="43"/>
      <c r="J72" s="43"/>
      <c r="K72" s="43"/>
      <c r="L72" s="43"/>
      <c r="M72" s="43"/>
      <c r="N72" s="43"/>
      <c r="O72" s="43"/>
      <c r="P72" s="43"/>
      <c r="Q72" s="43"/>
      <c r="R72" s="43"/>
      <c r="S72" s="63"/>
      <c r="T72" s="43"/>
      <c r="U72" s="43"/>
      <c r="V72" s="67"/>
      <c r="W72" s="2"/>
    </row>
    <row r="73" spans="1:23" ht="17.25" customHeight="1" x14ac:dyDescent="0.25">
      <c r="A73" s="66"/>
      <c r="B73" s="63"/>
      <c r="C73" s="43"/>
      <c r="D73" s="43"/>
      <c r="E73" s="22"/>
      <c r="F73" s="43"/>
      <c r="G73" s="43"/>
      <c r="H73" s="43"/>
      <c r="I73" s="43"/>
      <c r="J73" s="43"/>
      <c r="K73" s="43"/>
      <c r="L73" s="43"/>
      <c r="M73" s="43"/>
      <c r="N73" s="43"/>
      <c r="O73" s="43"/>
      <c r="P73" s="43"/>
      <c r="Q73" s="43"/>
      <c r="R73" s="43"/>
      <c r="S73" s="63"/>
      <c r="T73" s="43"/>
      <c r="U73" s="43"/>
      <c r="V73" s="67"/>
      <c r="W73" s="2"/>
    </row>
    <row r="74" spans="1:23" ht="17.25" customHeight="1" x14ac:dyDescent="0.25">
      <c r="A74" s="66"/>
      <c r="B74" s="63"/>
      <c r="C74" s="43"/>
      <c r="D74" s="43"/>
      <c r="E74" s="22"/>
      <c r="F74" s="43"/>
      <c r="G74" s="43"/>
      <c r="H74" s="43"/>
      <c r="I74" s="43"/>
      <c r="J74" s="43"/>
      <c r="K74" s="43"/>
      <c r="L74" s="43"/>
      <c r="M74" s="43"/>
      <c r="N74" s="43"/>
      <c r="O74" s="43"/>
      <c r="P74" s="43"/>
      <c r="Q74" s="43"/>
      <c r="R74" s="43"/>
      <c r="S74" s="63"/>
      <c r="T74" s="43"/>
      <c r="U74" s="43"/>
      <c r="V74" s="67"/>
      <c r="W74" s="2"/>
    </row>
    <row r="75" spans="1:23" ht="17.25" customHeight="1" x14ac:dyDescent="0.25">
      <c r="A75" s="66"/>
      <c r="B75" s="63"/>
      <c r="C75" s="43"/>
      <c r="D75" s="43"/>
      <c r="E75" s="22"/>
      <c r="F75" s="43"/>
      <c r="G75" s="43"/>
      <c r="H75" s="43"/>
      <c r="I75" s="43"/>
      <c r="J75" s="43"/>
      <c r="K75" s="43"/>
      <c r="L75" s="43"/>
      <c r="M75" s="43"/>
      <c r="N75" s="43"/>
      <c r="O75" s="43"/>
      <c r="P75" s="43"/>
      <c r="Q75" s="43"/>
      <c r="R75" s="43"/>
      <c r="S75" s="63"/>
      <c r="T75" s="43"/>
      <c r="U75" s="43"/>
      <c r="V75" s="67"/>
      <c r="W75" s="2"/>
    </row>
    <row r="76" spans="1:23" ht="17.25" customHeight="1" x14ac:dyDescent="0.25">
      <c r="A76" s="66"/>
      <c r="B76" s="63"/>
      <c r="C76" s="43"/>
      <c r="D76" s="43"/>
      <c r="E76" s="22"/>
      <c r="F76" s="43"/>
      <c r="G76" s="43"/>
      <c r="H76" s="43"/>
      <c r="I76" s="43"/>
      <c r="J76" s="43"/>
      <c r="K76" s="43"/>
      <c r="L76" s="43"/>
      <c r="M76" s="43"/>
      <c r="N76" s="43"/>
      <c r="O76" s="43"/>
      <c r="P76" s="43"/>
      <c r="Q76" s="43"/>
      <c r="R76" s="43"/>
      <c r="S76" s="63"/>
      <c r="T76" s="43"/>
      <c r="U76" s="43"/>
      <c r="V76" s="67"/>
      <c r="W76" s="2"/>
    </row>
    <row r="77" spans="1:23" ht="17.25" customHeight="1" x14ac:dyDescent="0.25">
      <c r="A77" s="66"/>
      <c r="B77" s="63"/>
      <c r="C77" s="43"/>
      <c r="D77" s="43"/>
      <c r="E77" s="22"/>
      <c r="F77" s="43"/>
      <c r="G77" s="43"/>
      <c r="H77" s="43"/>
      <c r="I77" s="43"/>
      <c r="J77" s="43"/>
      <c r="K77" s="43"/>
      <c r="L77" s="43"/>
      <c r="M77" s="43"/>
      <c r="N77" s="43"/>
      <c r="O77" s="43"/>
      <c r="P77" s="43"/>
      <c r="Q77" s="43"/>
      <c r="R77" s="43"/>
      <c r="S77" s="63"/>
      <c r="T77" s="43"/>
      <c r="U77" s="43"/>
      <c r="V77" s="67"/>
      <c r="W77" s="2"/>
    </row>
    <row r="78" spans="1:23" ht="17.25" customHeight="1" x14ac:dyDescent="0.25">
      <c r="A78" s="66"/>
      <c r="B78" s="63"/>
      <c r="C78" s="43"/>
      <c r="D78" s="43"/>
      <c r="E78" s="22"/>
      <c r="F78" s="43"/>
      <c r="G78" s="43"/>
      <c r="H78" s="43"/>
      <c r="I78" s="43"/>
      <c r="J78" s="43"/>
      <c r="K78" s="43"/>
      <c r="L78" s="43"/>
      <c r="M78" s="43"/>
      <c r="N78" s="43"/>
      <c r="O78" s="43"/>
      <c r="P78" s="43"/>
      <c r="Q78" s="43"/>
      <c r="R78" s="43"/>
      <c r="S78" s="63"/>
      <c r="T78" s="43"/>
      <c r="U78" s="43"/>
      <c r="V78" s="67"/>
      <c r="W78" s="2"/>
    </row>
    <row r="79" spans="1:23" ht="17.25" customHeight="1" x14ac:dyDescent="0.25">
      <c r="A79" s="66"/>
      <c r="B79" s="63"/>
      <c r="C79" s="43"/>
      <c r="D79" s="43"/>
      <c r="E79" s="22"/>
      <c r="F79" s="43"/>
      <c r="G79" s="43"/>
      <c r="H79" s="43"/>
      <c r="I79" s="43"/>
      <c r="J79" s="43"/>
      <c r="K79" s="43"/>
      <c r="L79" s="43"/>
      <c r="M79" s="43"/>
      <c r="N79" s="43"/>
      <c r="O79" s="43"/>
      <c r="P79" s="43"/>
      <c r="Q79" s="43"/>
      <c r="R79" s="43"/>
      <c r="S79" s="63"/>
      <c r="T79" s="43"/>
      <c r="U79" s="43"/>
      <c r="V79" s="67"/>
      <c r="W79" s="2"/>
    </row>
    <row r="80" spans="1:23" ht="17.25" customHeight="1" x14ac:dyDescent="0.25">
      <c r="A80" s="66"/>
      <c r="B80" s="63"/>
      <c r="C80" s="43"/>
      <c r="D80" s="43"/>
      <c r="E80" s="22"/>
      <c r="F80" s="43"/>
      <c r="G80" s="43"/>
      <c r="H80" s="43"/>
      <c r="I80" s="43"/>
      <c r="J80" s="43"/>
      <c r="K80" s="43"/>
      <c r="L80" s="43"/>
      <c r="M80" s="43"/>
      <c r="N80" s="43"/>
      <c r="O80" s="43"/>
      <c r="P80" s="43"/>
      <c r="Q80" s="43"/>
      <c r="R80" s="43"/>
      <c r="S80" s="63"/>
      <c r="T80" s="43"/>
      <c r="U80" s="43"/>
      <c r="V80" s="67"/>
      <c r="W80" s="2"/>
    </row>
    <row r="81" spans="1:23" ht="17.25" customHeight="1" x14ac:dyDescent="0.25">
      <c r="A81" s="66"/>
      <c r="B81" s="63"/>
      <c r="C81" s="43"/>
      <c r="D81" s="43"/>
      <c r="E81" s="22"/>
      <c r="F81" s="43"/>
      <c r="G81" s="43"/>
      <c r="H81" s="43"/>
      <c r="I81" s="43"/>
      <c r="J81" s="43"/>
      <c r="K81" s="43"/>
      <c r="L81" s="43"/>
      <c r="M81" s="43"/>
      <c r="N81" s="43"/>
      <c r="O81" s="43"/>
      <c r="P81" s="43"/>
      <c r="Q81" s="43"/>
      <c r="R81" s="43"/>
      <c r="S81" s="63"/>
      <c r="T81" s="43"/>
      <c r="U81" s="43"/>
      <c r="V81" s="67"/>
      <c r="W81" s="2"/>
    </row>
    <row r="82" spans="1:23" ht="17.25" customHeight="1" x14ac:dyDescent="0.25">
      <c r="A82" s="66"/>
      <c r="B82" s="63"/>
      <c r="C82" s="43"/>
      <c r="D82" s="43"/>
      <c r="E82" s="22"/>
      <c r="F82" s="43"/>
      <c r="G82" s="43"/>
      <c r="H82" s="43"/>
      <c r="I82" s="43"/>
      <c r="J82" s="43"/>
      <c r="K82" s="43"/>
      <c r="L82" s="43"/>
      <c r="M82" s="43"/>
      <c r="N82" s="43"/>
      <c r="O82" s="43"/>
      <c r="P82" s="43"/>
      <c r="Q82" s="43"/>
      <c r="R82" s="43"/>
      <c r="S82" s="63"/>
      <c r="T82" s="43"/>
      <c r="U82" s="43"/>
      <c r="V82" s="67"/>
      <c r="W82" s="2"/>
    </row>
    <row r="83" spans="1:23" ht="17.25" customHeight="1" x14ac:dyDescent="0.25">
      <c r="A83" s="66"/>
      <c r="B83" s="63"/>
      <c r="C83" s="43"/>
      <c r="D83" s="43"/>
      <c r="E83" s="22"/>
      <c r="F83" s="43"/>
      <c r="G83" s="43"/>
      <c r="H83" s="43"/>
      <c r="I83" s="43"/>
      <c r="J83" s="43"/>
      <c r="K83" s="43"/>
      <c r="L83" s="43"/>
      <c r="M83" s="43"/>
      <c r="N83" s="43"/>
      <c r="O83" s="43"/>
      <c r="P83" s="43"/>
      <c r="Q83" s="43"/>
      <c r="R83" s="43"/>
      <c r="S83" s="63"/>
      <c r="T83" s="43"/>
      <c r="U83" s="43"/>
      <c r="V83" s="67"/>
      <c r="W83" s="2"/>
    </row>
    <row r="84" spans="1:23" ht="17.25" customHeight="1" x14ac:dyDescent="0.25">
      <c r="A84" s="66"/>
      <c r="B84" s="63"/>
      <c r="C84" s="43"/>
      <c r="D84" s="43"/>
      <c r="E84" s="22"/>
      <c r="F84" s="43"/>
      <c r="G84" s="43"/>
      <c r="H84" s="43"/>
      <c r="I84" s="43"/>
      <c r="J84" s="43"/>
      <c r="K84" s="43"/>
      <c r="L84" s="43"/>
      <c r="M84" s="43"/>
      <c r="N84" s="43"/>
      <c r="O84" s="43"/>
      <c r="P84" s="43"/>
      <c r="Q84" s="43"/>
      <c r="R84" s="43"/>
      <c r="S84" s="63"/>
      <c r="T84" s="43"/>
      <c r="U84" s="43"/>
      <c r="V84" s="67"/>
      <c r="W84" s="2"/>
    </row>
    <row r="85" spans="1:23" ht="20.25" customHeight="1" x14ac:dyDescent="0.25">
      <c r="A85" s="68"/>
      <c r="B85" s="69"/>
      <c r="C85" s="70"/>
      <c r="D85" s="70"/>
      <c r="E85" s="71"/>
      <c r="F85" s="70"/>
      <c r="G85" s="70"/>
      <c r="H85" s="70"/>
      <c r="I85" s="70"/>
      <c r="J85" s="70"/>
      <c r="K85" s="70"/>
      <c r="L85" s="70"/>
      <c r="M85" s="70"/>
      <c r="N85" s="70"/>
      <c r="O85" s="70"/>
      <c r="P85" s="70"/>
      <c r="Q85" s="70"/>
      <c r="R85" s="70"/>
      <c r="S85" s="69"/>
      <c r="T85" s="70"/>
      <c r="U85" s="70"/>
      <c r="V85" s="72"/>
      <c r="W85" s="2"/>
    </row>
    <row r="86" spans="1:23" ht="11.25" customHeight="1" x14ac:dyDescent="0.25">
      <c r="A86" s="3"/>
      <c r="B86" s="2"/>
      <c r="C86" s="3"/>
      <c r="D86" s="3"/>
      <c r="E86" s="4"/>
      <c r="F86" s="3"/>
      <c r="G86" s="3"/>
      <c r="H86" s="3"/>
      <c r="I86" s="3"/>
      <c r="J86" s="3"/>
      <c r="K86" s="3"/>
      <c r="L86" s="3"/>
      <c r="M86" s="3"/>
      <c r="N86" s="3"/>
      <c r="O86" s="3"/>
      <c r="P86" s="3"/>
      <c r="Q86" s="3"/>
      <c r="R86" s="3"/>
      <c r="S86" s="2"/>
      <c r="T86" s="3"/>
      <c r="U86" s="3"/>
      <c r="V86" s="3"/>
      <c r="W86" s="2"/>
    </row>
  </sheetData>
  <sheetProtection algorithmName="SHA-512" hashValue="bLPolbZw0MuGeI3UfVkLbneWrYwBiHbyJWGTjH5+akpFEo5iBPscacKSBwXZZR7l/OOA0QwBBu8wGj59c7nBMA==" saltValue="wbC3TgQh1yY2Kdmd9SLa6A==" spinCount="100000" sheet="1" objects="1" scenarios="1" selectLockedCells="1"/>
  <mergeCells count="9">
    <mergeCell ref="A3:J3"/>
    <mergeCell ref="A6:B6"/>
    <mergeCell ref="C6:G6"/>
    <mergeCell ref="U11:V11"/>
    <mergeCell ref="U12:V12"/>
    <mergeCell ref="Q11:T11"/>
    <mergeCell ref="Q12:T12"/>
    <mergeCell ref="A11:F11"/>
    <mergeCell ref="A12:C12"/>
  </mergeCells>
  <printOptions horizontalCentered="1"/>
  <pageMargins left="0.15" right="0.15" top="0.4" bottom="0.4" header="0.3" footer="0.3"/>
  <pageSetup scale="46" fitToHeight="0" orientation="landscape" r:id="rId1"/>
  <headerFooter>
    <oddFooter>&amp;L&amp;F; &amp;A&amp;R&amp;12Printed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W86"/>
  <sheetViews>
    <sheetView zoomScale="75" zoomScaleNormal="75" workbookViewId="0">
      <selection activeCell="A3" sqref="A3:J3"/>
    </sheetView>
  </sheetViews>
  <sheetFormatPr defaultColWidth="11.5703125" defaultRowHeight="15" x14ac:dyDescent="0.25"/>
  <cols>
    <col min="1" max="1" width="11.5703125" style="5"/>
    <col min="2" max="2" width="13.140625" style="29" customWidth="1"/>
    <col min="3" max="4" width="13.140625" style="5" customWidth="1"/>
    <col min="5" max="5" width="13.140625" style="46" customWidth="1"/>
    <col min="6" max="18" width="13.140625" style="5" customWidth="1"/>
    <col min="19" max="19" width="13.140625" style="29" customWidth="1"/>
    <col min="20" max="22" width="13.140625" style="5" customWidth="1"/>
    <col min="23" max="23" width="3" style="29" customWidth="1"/>
    <col min="24" max="16384" width="11.5703125" style="5"/>
  </cols>
  <sheetData>
    <row r="1" spans="1:23" ht="28.5" x14ac:dyDescent="0.45">
      <c r="A1" s="1" t="s">
        <v>120</v>
      </c>
      <c r="B1" s="2"/>
      <c r="C1" s="3"/>
      <c r="D1" s="3"/>
      <c r="E1" s="4"/>
      <c r="F1" s="3"/>
      <c r="G1" s="3"/>
      <c r="H1" s="3"/>
      <c r="I1" s="3"/>
      <c r="J1" s="3"/>
      <c r="K1" s="3"/>
      <c r="L1" s="3"/>
      <c r="M1" s="3"/>
      <c r="N1" s="3"/>
      <c r="O1" s="3"/>
      <c r="P1" s="3"/>
      <c r="Q1" s="3"/>
      <c r="R1" s="3"/>
      <c r="S1" s="2"/>
      <c r="T1" s="3"/>
      <c r="U1" s="3"/>
      <c r="V1" s="3"/>
      <c r="W1" s="2"/>
    </row>
    <row r="2" spans="1:23" x14ac:dyDescent="0.25">
      <c r="A2" s="3"/>
      <c r="B2" s="2"/>
      <c r="C2" s="3"/>
      <c r="D2" s="3"/>
      <c r="E2" s="4"/>
      <c r="F2" s="3"/>
      <c r="G2" s="3"/>
      <c r="H2" s="3"/>
      <c r="I2" s="3"/>
      <c r="J2" s="3"/>
      <c r="K2" s="3"/>
      <c r="L2" s="3"/>
      <c r="M2" s="3"/>
      <c r="N2" s="3"/>
      <c r="O2" s="3"/>
      <c r="P2" s="3"/>
      <c r="Q2" s="3"/>
      <c r="R2" s="3"/>
      <c r="S2" s="2"/>
      <c r="T2" s="3"/>
      <c r="U2" s="3"/>
      <c r="V2" s="3"/>
      <c r="W2" s="2"/>
    </row>
    <row r="3" spans="1:23" ht="137.25" customHeight="1" x14ac:dyDescent="0.25">
      <c r="A3" s="592" t="s">
        <v>302</v>
      </c>
      <c r="B3" s="593"/>
      <c r="C3" s="593"/>
      <c r="D3" s="593"/>
      <c r="E3" s="593"/>
      <c r="F3" s="593"/>
      <c r="G3" s="593"/>
      <c r="H3" s="593"/>
      <c r="I3" s="593"/>
      <c r="J3" s="594"/>
      <c r="K3" s="14"/>
      <c r="L3" s="14"/>
      <c r="M3" s="14"/>
      <c r="N3" s="14"/>
      <c r="O3" s="14"/>
      <c r="P3" s="14"/>
      <c r="Q3" s="14"/>
      <c r="R3" s="14"/>
      <c r="S3" s="2"/>
      <c r="T3" s="3"/>
      <c r="U3" s="3"/>
      <c r="V3" s="3"/>
      <c r="W3" s="2"/>
    </row>
    <row r="4" spans="1:23" x14ac:dyDescent="0.25">
      <c r="A4" s="3"/>
      <c r="B4" s="2"/>
      <c r="C4" s="3"/>
      <c r="D4" s="3"/>
      <c r="E4" s="4"/>
      <c r="F4" s="3"/>
      <c r="G4" s="3"/>
      <c r="H4" s="3"/>
      <c r="I4" s="3"/>
      <c r="J4" s="3"/>
      <c r="K4" s="3"/>
      <c r="L4" s="3"/>
      <c r="M4" s="3"/>
      <c r="N4" s="3"/>
      <c r="O4" s="3"/>
      <c r="P4" s="3"/>
      <c r="Q4" s="3"/>
      <c r="R4" s="3"/>
      <c r="S4" s="2"/>
      <c r="T4" s="3"/>
      <c r="U4" s="3"/>
      <c r="V4" s="3"/>
      <c r="W4" s="2"/>
    </row>
    <row r="5" spans="1:23" x14ac:dyDescent="0.25">
      <c r="A5" s="3"/>
      <c r="B5" s="2"/>
      <c r="C5" s="3"/>
      <c r="D5" s="3"/>
      <c r="E5" s="4"/>
      <c r="F5" s="3"/>
      <c r="G5" s="3"/>
      <c r="H5" s="3"/>
      <c r="I5" s="3"/>
      <c r="J5" s="3"/>
      <c r="K5" s="3"/>
      <c r="L5" s="3"/>
      <c r="M5" s="3"/>
      <c r="N5" s="3"/>
      <c r="O5" s="3"/>
      <c r="P5" s="3"/>
      <c r="Q5" s="3"/>
      <c r="R5" s="3"/>
      <c r="S5" s="2"/>
      <c r="T5" s="3"/>
      <c r="U5" s="3"/>
      <c r="V5" s="3"/>
      <c r="W5" s="2"/>
    </row>
    <row r="6" spans="1:23" ht="24" customHeight="1" x14ac:dyDescent="0.25">
      <c r="A6" s="626" t="s">
        <v>25</v>
      </c>
      <c r="B6" s="639"/>
      <c r="C6" s="628">
        <f>+'1-Budget Input'!C14:G14</f>
        <v>0</v>
      </c>
      <c r="D6" s="629"/>
      <c r="E6" s="629"/>
      <c r="F6" s="629"/>
      <c r="G6" s="630"/>
      <c r="H6" s="26"/>
      <c r="I6" s="3"/>
      <c r="J6" s="3"/>
      <c r="K6" s="3"/>
      <c r="L6" s="3"/>
      <c r="M6" s="3"/>
      <c r="N6" s="3"/>
      <c r="O6" s="3"/>
      <c r="P6" s="3"/>
      <c r="Q6" s="3"/>
      <c r="R6" s="3"/>
      <c r="S6" s="2"/>
      <c r="T6" s="3"/>
      <c r="U6" s="3"/>
      <c r="V6" s="3"/>
      <c r="W6" s="2"/>
    </row>
    <row r="7" spans="1:23" ht="16.5" customHeight="1" x14ac:dyDescent="0.3">
      <c r="A7" s="15"/>
      <c r="B7" s="2"/>
      <c r="C7" s="3"/>
      <c r="D7" s="3"/>
      <c r="E7" s="4"/>
      <c r="F7" s="3"/>
      <c r="G7" s="3"/>
      <c r="H7" s="3"/>
      <c r="I7" s="3"/>
      <c r="J7" s="3"/>
      <c r="K7" s="3"/>
      <c r="L7" s="3"/>
      <c r="M7" s="3"/>
      <c r="N7" s="3"/>
      <c r="O7" s="3"/>
      <c r="P7" s="3"/>
      <c r="Q7" s="3"/>
      <c r="R7" s="3"/>
      <c r="S7" s="2"/>
      <c r="T7" s="3"/>
      <c r="U7" s="3"/>
      <c r="V7" s="3"/>
      <c r="W7" s="2"/>
    </row>
    <row r="8" spans="1:23" ht="24" customHeight="1" x14ac:dyDescent="0.25">
      <c r="A8" s="3"/>
      <c r="B8" s="196" t="s">
        <v>23</v>
      </c>
      <c r="C8" s="27">
        <f>+'1-Budget Input'!C16</f>
        <v>0</v>
      </c>
      <c r="D8" s="26"/>
      <c r="E8" s="4"/>
      <c r="F8" s="3"/>
      <c r="G8" s="3"/>
      <c r="H8" s="3"/>
      <c r="I8" s="3"/>
      <c r="J8" s="3"/>
      <c r="K8" s="3"/>
      <c r="L8" s="3"/>
      <c r="M8" s="3"/>
      <c r="N8" s="2"/>
      <c r="O8" s="3"/>
      <c r="P8" s="3"/>
      <c r="Q8" s="3"/>
      <c r="R8" s="2"/>
      <c r="S8" s="3"/>
      <c r="T8" s="3"/>
      <c r="U8" s="3"/>
      <c r="V8" s="3"/>
      <c r="W8" s="3"/>
    </row>
    <row r="9" spans="1:23" x14ac:dyDescent="0.25">
      <c r="A9" s="3"/>
      <c r="B9" s="2"/>
      <c r="C9" s="3"/>
      <c r="D9" s="3"/>
      <c r="E9" s="4"/>
      <c r="F9" s="3"/>
      <c r="G9" s="3"/>
      <c r="H9" s="3"/>
      <c r="I9" s="3"/>
      <c r="J9" s="3"/>
      <c r="K9" s="3"/>
      <c r="L9" s="3"/>
      <c r="M9" s="3"/>
      <c r="N9" s="3"/>
      <c r="O9" s="3"/>
      <c r="P9" s="3"/>
      <c r="Q9" s="3"/>
      <c r="R9" s="3"/>
      <c r="S9" s="2"/>
      <c r="T9" s="3"/>
      <c r="U9" s="3"/>
      <c r="V9" s="3"/>
      <c r="W9" s="2"/>
    </row>
    <row r="10" spans="1:23" ht="15.75" thickBot="1" x14ac:dyDescent="0.3">
      <c r="A10" s="3"/>
      <c r="B10" s="2"/>
      <c r="C10" s="3"/>
      <c r="D10" s="3"/>
      <c r="E10" s="4"/>
      <c r="F10" s="43"/>
      <c r="G10" s="43"/>
      <c r="H10" s="43"/>
      <c r="I10" s="57"/>
      <c r="J10" s="43"/>
      <c r="K10" s="43"/>
      <c r="L10" s="43"/>
      <c r="M10" s="43"/>
      <c r="N10" s="43"/>
      <c r="O10" s="43"/>
      <c r="P10" s="43"/>
      <c r="Q10" s="43"/>
      <c r="R10" s="43"/>
      <c r="S10" s="63"/>
      <c r="T10" s="43"/>
      <c r="U10" s="43"/>
      <c r="V10" s="43"/>
      <c r="W10" s="63"/>
    </row>
    <row r="11" spans="1:23" ht="27" customHeight="1" x14ac:dyDescent="0.35">
      <c r="A11" s="646" t="str">
        <f>IF(C6=0,"",+C6)</f>
        <v/>
      </c>
      <c r="B11" s="647"/>
      <c r="C11" s="647"/>
      <c r="D11" s="647"/>
      <c r="E11" s="647"/>
      <c r="F11" s="647"/>
      <c r="G11" s="464"/>
      <c r="H11" s="464"/>
      <c r="I11" s="464"/>
      <c r="J11" s="464"/>
      <c r="K11" s="475" t="s">
        <v>111</v>
      </c>
      <c r="L11" s="464"/>
      <c r="M11" s="464"/>
      <c r="N11" s="464"/>
      <c r="O11" s="464"/>
      <c r="P11" s="464"/>
      <c r="Q11" s="464"/>
      <c r="R11" s="650" t="s">
        <v>121</v>
      </c>
      <c r="S11" s="650"/>
      <c r="T11" s="650"/>
      <c r="U11" s="651" t="e">
        <f>+'2-Weekly Input'!P67</f>
        <v>#N/A</v>
      </c>
      <c r="V11" s="652"/>
      <c r="W11" s="2"/>
    </row>
    <row r="12" spans="1:23" ht="23.25" customHeight="1" thickBot="1" x14ac:dyDescent="0.3">
      <c r="A12" s="656" t="str">
        <f>+'Summary Table Report'!P13</f>
        <v>No New Data</v>
      </c>
      <c r="B12" s="657"/>
      <c r="C12" s="657"/>
      <c r="D12" s="468"/>
      <c r="E12" s="468"/>
      <c r="F12" s="468"/>
      <c r="G12" s="470"/>
      <c r="H12" s="470"/>
      <c r="I12" s="470"/>
      <c r="J12" s="470"/>
      <c r="K12" s="476" t="s">
        <v>116</v>
      </c>
      <c r="L12" s="470"/>
      <c r="M12" s="470"/>
      <c r="N12" s="470"/>
      <c r="O12" s="470"/>
      <c r="P12" s="470"/>
      <c r="Q12" s="470"/>
      <c r="R12" s="653" t="s">
        <v>118</v>
      </c>
      <c r="S12" s="653"/>
      <c r="T12" s="653"/>
      <c r="U12" s="654" t="e">
        <f>+'2-Weekly Input'!Q67</f>
        <v>#N/A</v>
      </c>
      <c r="V12" s="655"/>
      <c r="W12" s="2"/>
    </row>
    <row r="13" spans="1:23" x14ac:dyDescent="0.25">
      <c r="A13" s="73"/>
      <c r="B13" s="75"/>
      <c r="C13" s="75"/>
      <c r="D13" s="75"/>
      <c r="E13" s="76"/>
      <c r="F13" s="75"/>
      <c r="G13" s="75"/>
      <c r="H13" s="75"/>
      <c r="I13" s="75"/>
      <c r="J13" s="75"/>
      <c r="K13" s="75"/>
      <c r="L13" s="75"/>
      <c r="M13" s="75"/>
      <c r="N13" s="75"/>
      <c r="O13" s="75"/>
      <c r="P13" s="75"/>
      <c r="Q13" s="75"/>
      <c r="R13" s="75"/>
      <c r="S13" s="74"/>
      <c r="T13" s="75"/>
      <c r="U13" s="75"/>
      <c r="V13" s="77"/>
      <c r="W13" s="2"/>
    </row>
    <row r="14" spans="1:23" x14ac:dyDescent="0.25">
      <c r="A14" s="66"/>
      <c r="B14" s="63"/>
      <c r="C14" s="43"/>
      <c r="D14" s="43"/>
      <c r="E14" s="22"/>
      <c r="F14" s="43"/>
      <c r="G14" s="43"/>
      <c r="H14" s="43"/>
      <c r="I14" s="43"/>
      <c r="J14" s="43"/>
      <c r="K14" s="43"/>
      <c r="L14" s="43"/>
      <c r="M14" s="43"/>
      <c r="N14" s="43"/>
      <c r="O14" s="43"/>
      <c r="P14" s="43"/>
      <c r="Q14" s="43"/>
      <c r="R14" s="43"/>
      <c r="S14" s="63"/>
      <c r="T14" s="43"/>
      <c r="U14" s="43"/>
      <c r="V14" s="67"/>
      <c r="W14" s="2"/>
    </row>
    <row r="15" spans="1:23" x14ac:dyDescent="0.25">
      <c r="A15" s="66"/>
      <c r="B15" s="63"/>
      <c r="C15" s="43"/>
      <c r="D15" s="43"/>
      <c r="E15" s="22"/>
      <c r="F15" s="43"/>
      <c r="G15" s="43"/>
      <c r="H15" s="43"/>
      <c r="I15" s="43"/>
      <c r="J15" s="43"/>
      <c r="K15" s="43"/>
      <c r="L15" s="43"/>
      <c r="M15" s="43"/>
      <c r="N15" s="43"/>
      <c r="O15" s="43"/>
      <c r="P15" s="43"/>
      <c r="Q15" s="43"/>
      <c r="R15" s="43"/>
      <c r="S15" s="63"/>
      <c r="T15" s="43"/>
      <c r="U15" s="43"/>
      <c r="V15" s="67"/>
      <c r="W15" s="2"/>
    </row>
    <row r="16" spans="1:23" x14ac:dyDescent="0.25">
      <c r="A16" s="66"/>
      <c r="B16" s="63"/>
      <c r="C16" s="43"/>
      <c r="D16" s="43"/>
      <c r="E16" s="22"/>
      <c r="F16" s="43"/>
      <c r="G16" s="43"/>
      <c r="H16" s="43"/>
      <c r="I16" s="43"/>
      <c r="J16" s="43"/>
      <c r="K16" s="43"/>
      <c r="L16" s="43"/>
      <c r="M16" s="43"/>
      <c r="N16" s="43"/>
      <c r="O16" s="43"/>
      <c r="P16" s="43"/>
      <c r="Q16" s="43"/>
      <c r="R16" s="43"/>
      <c r="S16" s="63"/>
      <c r="T16" s="43"/>
      <c r="U16" s="43"/>
      <c r="V16" s="67"/>
      <c r="W16" s="2"/>
    </row>
    <row r="17" spans="1:23" x14ac:dyDescent="0.25">
      <c r="A17" s="66"/>
      <c r="B17" s="63"/>
      <c r="C17" s="43"/>
      <c r="D17" s="43"/>
      <c r="E17" s="22"/>
      <c r="F17" s="43"/>
      <c r="G17" s="43"/>
      <c r="H17" s="43"/>
      <c r="I17" s="43"/>
      <c r="J17" s="43"/>
      <c r="K17" s="43"/>
      <c r="L17" s="43"/>
      <c r="M17" s="43"/>
      <c r="N17" s="43"/>
      <c r="O17" s="43"/>
      <c r="P17" s="43"/>
      <c r="Q17" s="43"/>
      <c r="R17" s="43"/>
      <c r="S17" s="63"/>
      <c r="T17" s="43"/>
      <c r="U17" s="43"/>
      <c r="V17" s="67"/>
      <c r="W17" s="2"/>
    </row>
    <row r="18" spans="1:23" x14ac:dyDescent="0.25">
      <c r="A18" s="66"/>
      <c r="B18" s="63"/>
      <c r="C18" s="43"/>
      <c r="D18" s="43"/>
      <c r="E18" s="22"/>
      <c r="F18" s="43"/>
      <c r="G18" s="43"/>
      <c r="H18" s="43"/>
      <c r="I18" s="43"/>
      <c r="J18" s="43"/>
      <c r="K18" s="43"/>
      <c r="L18" s="43"/>
      <c r="M18" s="43"/>
      <c r="N18" s="43"/>
      <c r="O18" s="43"/>
      <c r="P18" s="43"/>
      <c r="Q18" s="43"/>
      <c r="R18" s="43"/>
      <c r="S18" s="63"/>
      <c r="T18" s="43"/>
      <c r="U18" s="43"/>
      <c r="V18" s="67"/>
      <c r="W18" s="2"/>
    </row>
    <row r="19" spans="1:23" x14ac:dyDescent="0.25">
      <c r="A19" s="66"/>
      <c r="B19" s="63"/>
      <c r="C19" s="43"/>
      <c r="D19" s="43"/>
      <c r="E19" s="22"/>
      <c r="F19" s="43"/>
      <c r="G19" s="43"/>
      <c r="H19" s="43"/>
      <c r="I19" s="43"/>
      <c r="J19" s="43"/>
      <c r="K19" s="43"/>
      <c r="L19" s="43"/>
      <c r="M19" s="43"/>
      <c r="N19" s="43"/>
      <c r="O19" s="43"/>
      <c r="P19" s="43"/>
      <c r="Q19" s="43"/>
      <c r="R19" s="43"/>
      <c r="S19" s="63"/>
      <c r="T19" s="43"/>
      <c r="U19" s="43"/>
      <c r="V19" s="67"/>
      <c r="W19" s="2"/>
    </row>
    <row r="20" spans="1:23" x14ac:dyDescent="0.25">
      <c r="A20" s="66"/>
      <c r="B20" s="63"/>
      <c r="C20" s="43"/>
      <c r="D20" s="43"/>
      <c r="E20" s="22"/>
      <c r="F20" s="43"/>
      <c r="G20" s="43"/>
      <c r="H20" s="43"/>
      <c r="I20" s="43"/>
      <c r="J20" s="43"/>
      <c r="K20" s="43"/>
      <c r="L20" s="43"/>
      <c r="M20" s="43"/>
      <c r="N20" s="43"/>
      <c r="O20" s="43"/>
      <c r="P20" s="43"/>
      <c r="Q20" s="43"/>
      <c r="R20" s="43"/>
      <c r="S20" s="63"/>
      <c r="T20" s="43"/>
      <c r="U20" s="43"/>
      <c r="V20" s="67"/>
      <c r="W20" s="2"/>
    </row>
    <row r="21" spans="1:23" x14ac:dyDescent="0.25">
      <c r="A21" s="66"/>
      <c r="B21" s="63"/>
      <c r="C21" s="43"/>
      <c r="D21" s="43"/>
      <c r="E21" s="22"/>
      <c r="F21" s="43"/>
      <c r="G21" s="43"/>
      <c r="H21" s="43"/>
      <c r="I21" s="43"/>
      <c r="J21" s="43"/>
      <c r="K21" s="43"/>
      <c r="L21" s="43"/>
      <c r="M21" s="43"/>
      <c r="N21" s="43"/>
      <c r="O21" s="43"/>
      <c r="P21" s="43"/>
      <c r="Q21" s="43"/>
      <c r="R21" s="43"/>
      <c r="S21" s="63"/>
      <c r="T21" s="43"/>
      <c r="U21" s="43"/>
      <c r="V21" s="67"/>
      <c r="W21" s="2"/>
    </row>
    <row r="22" spans="1:23" x14ac:dyDescent="0.25">
      <c r="A22" s="66"/>
      <c r="B22" s="63"/>
      <c r="C22" s="43"/>
      <c r="D22" s="43"/>
      <c r="E22" s="22"/>
      <c r="F22" s="43"/>
      <c r="G22" s="43"/>
      <c r="H22" s="43"/>
      <c r="I22" s="43"/>
      <c r="J22" s="43"/>
      <c r="K22" s="43"/>
      <c r="L22" s="43"/>
      <c r="M22" s="43"/>
      <c r="N22" s="43"/>
      <c r="O22" s="43"/>
      <c r="P22" s="43"/>
      <c r="Q22" s="43"/>
      <c r="R22" s="43"/>
      <c r="S22" s="63"/>
      <c r="T22" s="43"/>
      <c r="U22" s="43"/>
      <c r="V22" s="67"/>
      <c r="W22" s="2"/>
    </row>
    <row r="23" spans="1:23" x14ac:dyDescent="0.25">
      <c r="A23" s="66"/>
      <c r="B23" s="63"/>
      <c r="C23" s="43"/>
      <c r="D23" s="43"/>
      <c r="E23" s="22"/>
      <c r="F23" s="43"/>
      <c r="G23" s="43"/>
      <c r="H23" s="43"/>
      <c r="I23" s="43"/>
      <c r="J23" s="43"/>
      <c r="K23" s="43"/>
      <c r="L23" s="43"/>
      <c r="M23" s="43"/>
      <c r="N23" s="43"/>
      <c r="O23" s="43"/>
      <c r="P23" s="43"/>
      <c r="Q23" s="43"/>
      <c r="R23" s="43"/>
      <c r="S23" s="63"/>
      <c r="T23" s="43"/>
      <c r="U23" s="43"/>
      <c r="V23" s="67"/>
      <c r="W23" s="2"/>
    </row>
    <row r="24" spans="1:23" x14ac:dyDescent="0.25">
      <c r="A24" s="66"/>
      <c r="B24" s="63"/>
      <c r="C24" s="43"/>
      <c r="D24" s="43"/>
      <c r="E24" s="22"/>
      <c r="F24" s="43"/>
      <c r="G24" s="43"/>
      <c r="H24" s="43"/>
      <c r="I24" s="43"/>
      <c r="J24" s="43"/>
      <c r="K24" s="43"/>
      <c r="L24" s="43"/>
      <c r="M24" s="43"/>
      <c r="N24" s="43"/>
      <c r="O24" s="43"/>
      <c r="P24" s="43"/>
      <c r="Q24" s="43"/>
      <c r="R24" s="43"/>
      <c r="S24" s="63"/>
      <c r="T24" s="43"/>
      <c r="U24" s="43"/>
      <c r="V24" s="67"/>
      <c r="W24" s="2"/>
    </row>
    <row r="25" spans="1:23" x14ac:dyDescent="0.25">
      <c r="A25" s="66"/>
      <c r="B25" s="63"/>
      <c r="C25" s="43"/>
      <c r="D25" s="43"/>
      <c r="E25" s="22"/>
      <c r="F25" s="43"/>
      <c r="G25" s="43"/>
      <c r="H25" s="43"/>
      <c r="I25" s="43"/>
      <c r="J25" s="43"/>
      <c r="K25" s="43"/>
      <c r="L25" s="43"/>
      <c r="M25" s="43"/>
      <c r="N25" s="43"/>
      <c r="O25" s="43"/>
      <c r="P25" s="43"/>
      <c r="Q25" s="43"/>
      <c r="R25" s="43"/>
      <c r="S25" s="63"/>
      <c r="T25" s="43"/>
      <c r="U25" s="43"/>
      <c r="V25" s="67"/>
      <c r="W25" s="2"/>
    </row>
    <row r="26" spans="1:23" x14ac:dyDescent="0.25">
      <c r="A26" s="66"/>
      <c r="B26" s="63"/>
      <c r="C26" s="43"/>
      <c r="D26" s="43"/>
      <c r="E26" s="22"/>
      <c r="F26" s="43"/>
      <c r="G26" s="43"/>
      <c r="H26" s="43"/>
      <c r="I26" s="43"/>
      <c r="J26" s="43"/>
      <c r="K26" s="43"/>
      <c r="L26" s="43"/>
      <c r="M26" s="43"/>
      <c r="N26" s="43"/>
      <c r="O26" s="43"/>
      <c r="P26" s="43"/>
      <c r="Q26" s="43"/>
      <c r="R26" s="43"/>
      <c r="S26" s="63"/>
      <c r="T26" s="43"/>
      <c r="U26" s="43"/>
      <c r="V26" s="67"/>
      <c r="W26" s="2"/>
    </row>
    <row r="27" spans="1:23" x14ac:dyDescent="0.25">
      <c r="A27" s="66"/>
      <c r="B27" s="63"/>
      <c r="C27" s="43"/>
      <c r="D27" s="43"/>
      <c r="E27" s="22"/>
      <c r="F27" s="43"/>
      <c r="G27" s="43"/>
      <c r="H27" s="43"/>
      <c r="I27" s="43"/>
      <c r="J27" s="43"/>
      <c r="K27" s="43"/>
      <c r="L27" s="43"/>
      <c r="M27" s="43"/>
      <c r="N27" s="43"/>
      <c r="O27" s="43"/>
      <c r="P27" s="43"/>
      <c r="Q27" s="43"/>
      <c r="R27" s="43"/>
      <c r="S27" s="63"/>
      <c r="T27" s="43"/>
      <c r="U27" s="43"/>
      <c r="V27" s="67"/>
      <c r="W27" s="2"/>
    </row>
    <row r="28" spans="1:23" x14ac:dyDescent="0.25">
      <c r="A28" s="66"/>
      <c r="B28" s="63"/>
      <c r="C28" s="43"/>
      <c r="D28" s="43"/>
      <c r="E28" s="22"/>
      <c r="F28" s="43"/>
      <c r="G28" s="43"/>
      <c r="H28" s="43"/>
      <c r="I28" s="43"/>
      <c r="J28" s="43"/>
      <c r="K28" s="43"/>
      <c r="L28" s="43"/>
      <c r="M28" s="43"/>
      <c r="N28" s="43"/>
      <c r="O28" s="43"/>
      <c r="P28" s="43"/>
      <c r="Q28" s="43"/>
      <c r="R28" s="43"/>
      <c r="S28" s="63"/>
      <c r="T28" s="43"/>
      <c r="U28" s="43"/>
      <c r="V28" s="67"/>
      <c r="W28" s="2"/>
    </row>
    <row r="29" spans="1:23" x14ac:dyDescent="0.25">
      <c r="A29" s="66"/>
      <c r="B29" s="63"/>
      <c r="C29" s="43"/>
      <c r="D29" s="43"/>
      <c r="E29" s="22"/>
      <c r="F29" s="43"/>
      <c r="G29" s="43"/>
      <c r="H29" s="43"/>
      <c r="I29" s="43"/>
      <c r="J29" s="43"/>
      <c r="K29" s="43"/>
      <c r="L29" s="43"/>
      <c r="M29" s="43"/>
      <c r="N29" s="43"/>
      <c r="O29" s="43"/>
      <c r="P29" s="43"/>
      <c r="Q29" s="43"/>
      <c r="R29" s="43"/>
      <c r="S29" s="63"/>
      <c r="T29" s="43"/>
      <c r="U29" s="43"/>
      <c r="V29" s="67"/>
      <c r="W29" s="2"/>
    </row>
    <row r="30" spans="1:23" x14ac:dyDescent="0.25">
      <c r="A30" s="66"/>
      <c r="B30" s="63"/>
      <c r="C30" s="43"/>
      <c r="D30" s="43"/>
      <c r="E30" s="22"/>
      <c r="F30" s="43"/>
      <c r="G30" s="43"/>
      <c r="H30" s="43"/>
      <c r="I30" s="43"/>
      <c r="J30" s="43"/>
      <c r="K30" s="43"/>
      <c r="L30" s="43"/>
      <c r="M30" s="43"/>
      <c r="N30" s="43"/>
      <c r="O30" s="43"/>
      <c r="P30" s="43"/>
      <c r="Q30" s="43"/>
      <c r="R30" s="43"/>
      <c r="S30" s="63"/>
      <c r="T30" s="43"/>
      <c r="U30" s="43"/>
      <c r="V30" s="67"/>
      <c r="W30" s="2"/>
    </row>
    <row r="31" spans="1:23" x14ac:dyDescent="0.25">
      <c r="A31" s="66"/>
      <c r="B31" s="63"/>
      <c r="C31" s="43"/>
      <c r="D31" s="43"/>
      <c r="E31" s="22"/>
      <c r="F31" s="43"/>
      <c r="G31" s="43"/>
      <c r="H31" s="43"/>
      <c r="I31" s="43"/>
      <c r="J31" s="43"/>
      <c r="K31" s="43"/>
      <c r="L31" s="43"/>
      <c r="M31" s="43"/>
      <c r="N31" s="43"/>
      <c r="O31" s="43"/>
      <c r="P31" s="43"/>
      <c r="Q31" s="43"/>
      <c r="R31" s="43"/>
      <c r="S31" s="63"/>
      <c r="T31" s="43"/>
      <c r="U31" s="43"/>
      <c r="V31" s="67"/>
      <c r="W31" s="2"/>
    </row>
    <row r="32" spans="1:23" x14ac:dyDescent="0.25">
      <c r="A32" s="66"/>
      <c r="B32" s="63"/>
      <c r="C32" s="43"/>
      <c r="D32" s="43"/>
      <c r="E32" s="22"/>
      <c r="F32" s="43"/>
      <c r="G32" s="43"/>
      <c r="H32" s="43"/>
      <c r="I32" s="43"/>
      <c r="J32" s="43"/>
      <c r="K32" s="43"/>
      <c r="L32" s="43"/>
      <c r="M32" s="43"/>
      <c r="N32" s="43"/>
      <c r="O32" s="43"/>
      <c r="P32" s="43"/>
      <c r="Q32" s="43"/>
      <c r="R32" s="43"/>
      <c r="S32" s="63"/>
      <c r="T32" s="43"/>
      <c r="U32" s="43"/>
      <c r="V32" s="67"/>
      <c r="W32" s="2"/>
    </row>
    <row r="33" spans="1:23" x14ac:dyDescent="0.25">
      <c r="A33" s="66"/>
      <c r="B33" s="63"/>
      <c r="C33" s="43"/>
      <c r="D33" s="43"/>
      <c r="E33" s="22"/>
      <c r="F33" s="43"/>
      <c r="G33" s="43"/>
      <c r="H33" s="43"/>
      <c r="I33" s="43"/>
      <c r="J33" s="43"/>
      <c r="K33" s="43"/>
      <c r="L33" s="43"/>
      <c r="M33" s="43"/>
      <c r="N33" s="43"/>
      <c r="O33" s="43"/>
      <c r="P33" s="43"/>
      <c r="Q33" s="43"/>
      <c r="R33" s="43"/>
      <c r="S33" s="63"/>
      <c r="T33" s="43"/>
      <c r="U33" s="43"/>
      <c r="V33" s="67"/>
      <c r="W33" s="2"/>
    </row>
    <row r="34" spans="1:23" x14ac:dyDescent="0.25">
      <c r="A34" s="66"/>
      <c r="B34" s="63"/>
      <c r="C34" s="43"/>
      <c r="D34" s="43"/>
      <c r="E34" s="22"/>
      <c r="F34" s="43"/>
      <c r="G34" s="43"/>
      <c r="H34" s="43"/>
      <c r="I34" s="43"/>
      <c r="J34" s="43"/>
      <c r="K34" s="43"/>
      <c r="L34" s="43"/>
      <c r="M34" s="43"/>
      <c r="N34" s="43"/>
      <c r="O34" s="43"/>
      <c r="P34" s="43"/>
      <c r="Q34" s="43"/>
      <c r="R34" s="43"/>
      <c r="S34" s="63"/>
      <c r="T34" s="43"/>
      <c r="U34" s="43"/>
      <c r="V34" s="67"/>
      <c r="W34" s="2"/>
    </row>
    <row r="35" spans="1:23" x14ac:dyDescent="0.25">
      <c r="A35" s="66"/>
      <c r="B35" s="63"/>
      <c r="C35" s="43"/>
      <c r="D35" s="43"/>
      <c r="E35" s="22"/>
      <c r="F35" s="43"/>
      <c r="G35" s="43"/>
      <c r="H35" s="43"/>
      <c r="I35" s="43"/>
      <c r="J35" s="43"/>
      <c r="K35" s="43"/>
      <c r="L35" s="43"/>
      <c r="M35" s="43"/>
      <c r="N35" s="43"/>
      <c r="O35" s="43"/>
      <c r="P35" s="43"/>
      <c r="Q35" s="43"/>
      <c r="R35" s="43"/>
      <c r="S35" s="63"/>
      <c r="T35" s="43"/>
      <c r="U35" s="43"/>
      <c r="V35" s="67"/>
      <c r="W35" s="2"/>
    </row>
    <row r="36" spans="1:23" x14ac:dyDescent="0.25">
      <c r="A36" s="66"/>
      <c r="B36" s="63"/>
      <c r="C36" s="43"/>
      <c r="D36" s="43"/>
      <c r="E36" s="22"/>
      <c r="F36" s="43"/>
      <c r="G36" s="43"/>
      <c r="H36" s="43"/>
      <c r="I36" s="43"/>
      <c r="J36" s="43"/>
      <c r="K36" s="43"/>
      <c r="L36" s="43"/>
      <c r="M36" s="43"/>
      <c r="N36" s="43"/>
      <c r="O36" s="43"/>
      <c r="P36" s="43"/>
      <c r="Q36" s="43"/>
      <c r="R36" s="43"/>
      <c r="S36" s="63"/>
      <c r="T36" s="43"/>
      <c r="U36" s="43"/>
      <c r="V36" s="67"/>
      <c r="W36" s="2"/>
    </row>
    <row r="37" spans="1:23" x14ac:dyDescent="0.25">
      <c r="A37" s="66"/>
      <c r="B37" s="63"/>
      <c r="C37" s="43"/>
      <c r="D37" s="43"/>
      <c r="E37" s="22"/>
      <c r="F37" s="43"/>
      <c r="G37" s="43"/>
      <c r="H37" s="43"/>
      <c r="I37" s="43"/>
      <c r="J37" s="43"/>
      <c r="K37" s="43"/>
      <c r="L37" s="43"/>
      <c r="M37" s="43"/>
      <c r="N37" s="43"/>
      <c r="O37" s="43"/>
      <c r="P37" s="43"/>
      <c r="Q37" s="43"/>
      <c r="R37" s="43"/>
      <c r="S37" s="63"/>
      <c r="T37" s="43"/>
      <c r="U37" s="43"/>
      <c r="V37" s="67"/>
      <c r="W37" s="2"/>
    </row>
    <row r="38" spans="1:23" x14ac:dyDescent="0.25">
      <c r="A38" s="66"/>
      <c r="B38" s="63"/>
      <c r="C38" s="43"/>
      <c r="D38" s="43"/>
      <c r="E38" s="22"/>
      <c r="F38" s="43"/>
      <c r="G38" s="43"/>
      <c r="H38" s="43"/>
      <c r="I38" s="43"/>
      <c r="J38" s="43"/>
      <c r="K38" s="43"/>
      <c r="L38" s="43"/>
      <c r="M38" s="43"/>
      <c r="N38" s="43"/>
      <c r="O38" s="43"/>
      <c r="P38" s="43"/>
      <c r="Q38" s="43"/>
      <c r="R38" s="43"/>
      <c r="S38" s="63"/>
      <c r="T38" s="43"/>
      <c r="U38" s="43"/>
      <c r="V38" s="67"/>
      <c r="W38" s="2"/>
    </row>
    <row r="39" spans="1:23" x14ac:dyDescent="0.25">
      <c r="A39" s="66"/>
      <c r="B39" s="63"/>
      <c r="C39" s="43"/>
      <c r="D39" s="43"/>
      <c r="E39" s="22"/>
      <c r="F39" s="43"/>
      <c r="G39" s="43"/>
      <c r="H39" s="43"/>
      <c r="I39" s="43"/>
      <c r="J39" s="43"/>
      <c r="K39" s="43"/>
      <c r="L39" s="43"/>
      <c r="M39" s="43"/>
      <c r="N39" s="43"/>
      <c r="O39" s="43"/>
      <c r="P39" s="43"/>
      <c r="Q39" s="43"/>
      <c r="R39" s="43"/>
      <c r="S39" s="63"/>
      <c r="T39" s="43"/>
      <c r="U39" s="43"/>
      <c r="V39" s="67"/>
      <c r="W39" s="2"/>
    </row>
    <row r="40" spans="1:23" x14ac:dyDescent="0.25">
      <c r="A40" s="66"/>
      <c r="B40" s="63"/>
      <c r="C40" s="43"/>
      <c r="D40" s="43"/>
      <c r="E40" s="22"/>
      <c r="F40" s="43"/>
      <c r="G40" s="43"/>
      <c r="H40" s="43"/>
      <c r="I40" s="43"/>
      <c r="J40" s="43"/>
      <c r="K40" s="43"/>
      <c r="L40" s="43"/>
      <c r="M40" s="43"/>
      <c r="N40" s="43"/>
      <c r="O40" s="43"/>
      <c r="P40" s="43"/>
      <c r="Q40" s="43"/>
      <c r="R40" s="43"/>
      <c r="S40" s="63"/>
      <c r="T40" s="43"/>
      <c r="U40" s="43"/>
      <c r="V40" s="67"/>
      <c r="W40" s="2"/>
    </row>
    <row r="41" spans="1:23" x14ac:dyDescent="0.25">
      <c r="A41" s="66"/>
      <c r="B41" s="63"/>
      <c r="C41" s="43"/>
      <c r="D41" s="43"/>
      <c r="E41" s="22"/>
      <c r="F41" s="43"/>
      <c r="G41" s="43"/>
      <c r="H41" s="43"/>
      <c r="I41" s="43"/>
      <c r="J41" s="43"/>
      <c r="K41" s="43"/>
      <c r="L41" s="43"/>
      <c r="M41" s="43"/>
      <c r="N41" s="43"/>
      <c r="O41" s="43"/>
      <c r="P41" s="43"/>
      <c r="Q41" s="43"/>
      <c r="R41" s="43"/>
      <c r="S41" s="63"/>
      <c r="T41" s="43"/>
      <c r="U41" s="43"/>
      <c r="V41" s="67"/>
      <c r="W41" s="2"/>
    </row>
    <row r="42" spans="1:23" x14ac:dyDescent="0.25">
      <c r="A42" s="66"/>
      <c r="B42" s="63"/>
      <c r="C42" s="43"/>
      <c r="D42" s="43"/>
      <c r="E42" s="22"/>
      <c r="F42" s="43"/>
      <c r="G42" s="43"/>
      <c r="H42" s="43"/>
      <c r="I42" s="43"/>
      <c r="J42" s="43"/>
      <c r="K42" s="43"/>
      <c r="L42" s="43"/>
      <c r="M42" s="43"/>
      <c r="N42" s="43"/>
      <c r="O42" s="43"/>
      <c r="P42" s="43"/>
      <c r="Q42" s="43"/>
      <c r="R42" s="43"/>
      <c r="S42" s="63"/>
      <c r="T42" s="43"/>
      <c r="U42" s="43"/>
      <c r="V42" s="67"/>
      <c r="W42" s="2"/>
    </row>
    <row r="43" spans="1:23" x14ac:dyDescent="0.25">
      <c r="A43" s="66"/>
      <c r="B43" s="63"/>
      <c r="C43" s="43"/>
      <c r="D43" s="43"/>
      <c r="E43" s="22"/>
      <c r="F43" s="43"/>
      <c r="G43" s="43"/>
      <c r="H43" s="43"/>
      <c r="I43" s="43"/>
      <c r="J43" s="43"/>
      <c r="K43" s="43"/>
      <c r="L43" s="43"/>
      <c r="M43" s="43"/>
      <c r="N43" s="43"/>
      <c r="O43" s="43"/>
      <c r="P43" s="43"/>
      <c r="Q43" s="43"/>
      <c r="R43" s="43"/>
      <c r="S43" s="63"/>
      <c r="T43" s="43"/>
      <c r="U43" s="43"/>
      <c r="V43" s="67"/>
      <c r="W43" s="2"/>
    </row>
    <row r="44" spans="1:23" x14ac:dyDescent="0.25">
      <c r="A44" s="66"/>
      <c r="B44" s="63"/>
      <c r="C44" s="43"/>
      <c r="D44" s="43"/>
      <c r="E44" s="22"/>
      <c r="F44" s="43"/>
      <c r="G44" s="43"/>
      <c r="H44" s="43"/>
      <c r="I44" s="43"/>
      <c r="J44" s="43"/>
      <c r="K44" s="43"/>
      <c r="L44" s="43"/>
      <c r="M44" s="43"/>
      <c r="N44" s="43"/>
      <c r="O44" s="43"/>
      <c r="P44" s="43"/>
      <c r="Q44" s="43"/>
      <c r="R44" s="43"/>
      <c r="S44" s="63"/>
      <c r="T44" s="43"/>
      <c r="U44" s="43"/>
      <c r="V44" s="67"/>
      <c r="W44" s="2"/>
    </row>
    <row r="45" spans="1:23" x14ac:dyDescent="0.25">
      <c r="A45" s="66"/>
      <c r="B45" s="63"/>
      <c r="C45" s="43"/>
      <c r="D45" s="43"/>
      <c r="E45" s="22"/>
      <c r="F45" s="43"/>
      <c r="G45" s="43"/>
      <c r="H45" s="43"/>
      <c r="I45" s="43"/>
      <c r="J45" s="43"/>
      <c r="K45" s="43"/>
      <c r="L45" s="43"/>
      <c r="M45" s="43"/>
      <c r="N45" s="43"/>
      <c r="O45" s="43"/>
      <c r="P45" s="43"/>
      <c r="Q45" s="43"/>
      <c r="R45" s="43"/>
      <c r="S45" s="63"/>
      <c r="T45" s="43"/>
      <c r="U45" s="43"/>
      <c r="V45" s="67"/>
      <c r="W45" s="2"/>
    </row>
    <row r="46" spans="1:23" x14ac:dyDescent="0.25">
      <c r="A46" s="66"/>
      <c r="B46" s="63"/>
      <c r="C46" s="43"/>
      <c r="D46" s="43"/>
      <c r="E46" s="22"/>
      <c r="F46" s="43"/>
      <c r="G46" s="43"/>
      <c r="H46" s="43"/>
      <c r="I46" s="43"/>
      <c r="J46" s="43"/>
      <c r="K46" s="43"/>
      <c r="L46" s="43"/>
      <c r="M46" s="43"/>
      <c r="N46" s="43"/>
      <c r="O46" s="43"/>
      <c r="P46" s="43"/>
      <c r="Q46" s="43"/>
      <c r="R46" s="43"/>
      <c r="S46" s="63"/>
      <c r="T46" s="43"/>
      <c r="U46" s="43"/>
      <c r="V46" s="67"/>
      <c r="W46" s="2"/>
    </row>
    <row r="47" spans="1:23" x14ac:dyDescent="0.25">
      <c r="A47" s="66"/>
      <c r="B47" s="63"/>
      <c r="C47" s="43"/>
      <c r="D47" s="43"/>
      <c r="E47" s="22"/>
      <c r="F47" s="43"/>
      <c r="G47" s="43"/>
      <c r="H47" s="43"/>
      <c r="I47" s="43"/>
      <c r="J47" s="43"/>
      <c r="K47" s="43"/>
      <c r="L47" s="43"/>
      <c r="M47" s="43"/>
      <c r="N47" s="43"/>
      <c r="O47" s="43"/>
      <c r="P47" s="43"/>
      <c r="Q47" s="43"/>
      <c r="R47" s="43"/>
      <c r="S47" s="63"/>
      <c r="T47" s="43"/>
      <c r="U47" s="43"/>
      <c r="V47" s="67"/>
      <c r="W47" s="2"/>
    </row>
    <row r="48" spans="1:23" x14ac:dyDescent="0.25">
      <c r="A48" s="66"/>
      <c r="B48" s="63"/>
      <c r="C48" s="43"/>
      <c r="D48" s="43"/>
      <c r="E48" s="22"/>
      <c r="F48" s="43"/>
      <c r="G48" s="43"/>
      <c r="H48" s="43"/>
      <c r="I48" s="43"/>
      <c r="J48" s="43"/>
      <c r="K48" s="43"/>
      <c r="L48" s="43"/>
      <c r="M48" s="43"/>
      <c r="N48" s="43"/>
      <c r="O48" s="43"/>
      <c r="P48" s="43"/>
      <c r="Q48" s="43"/>
      <c r="R48" s="43"/>
      <c r="S48" s="63"/>
      <c r="T48" s="43"/>
      <c r="U48" s="43"/>
      <c r="V48" s="67"/>
      <c r="W48" s="2"/>
    </row>
    <row r="49" spans="1:23" x14ac:dyDescent="0.25">
      <c r="A49" s="66"/>
      <c r="B49" s="63"/>
      <c r="C49" s="43"/>
      <c r="D49" s="43"/>
      <c r="E49" s="22"/>
      <c r="F49" s="43"/>
      <c r="G49" s="43"/>
      <c r="H49" s="43"/>
      <c r="I49" s="43"/>
      <c r="J49" s="43"/>
      <c r="K49" s="43"/>
      <c r="L49" s="43"/>
      <c r="M49" s="43"/>
      <c r="N49" s="43"/>
      <c r="O49" s="43"/>
      <c r="P49" s="43"/>
      <c r="Q49" s="43"/>
      <c r="R49" s="43"/>
      <c r="S49" s="63"/>
      <c r="T49" s="43"/>
      <c r="U49" s="43"/>
      <c r="V49" s="67"/>
      <c r="W49" s="2"/>
    </row>
    <row r="50" spans="1:23" x14ac:dyDescent="0.25">
      <c r="A50" s="66"/>
      <c r="B50" s="63"/>
      <c r="C50" s="43"/>
      <c r="D50" s="43"/>
      <c r="E50" s="22"/>
      <c r="F50" s="43"/>
      <c r="G50" s="43"/>
      <c r="H50" s="43"/>
      <c r="I50" s="43"/>
      <c r="J50" s="43"/>
      <c r="K50" s="43"/>
      <c r="L50" s="43"/>
      <c r="M50" s="43"/>
      <c r="N50" s="43"/>
      <c r="O50" s="43"/>
      <c r="P50" s="43"/>
      <c r="Q50" s="43"/>
      <c r="R50" s="43"/>
      <c r="S50" s="63"/>
      <c r="T50" s="43"/>
      <c r="U50" s="43"/>
      <c r="V50" s="67"/>
      <c r="W50" s="2"/>
    </row>
    <row r="51" spans="1:23" x14ac:dyDescent="0.25">
      <c r="A51" s="66"/>
      <c r="B51" s="63"/>
      <c r="C51" s="43"/>
      <c r="D51" s="43"/>
      <c r="E51" s="22"/>
      <c r="F51" s="43"/>
      <c r="G51" s="43"/>
      <c r="H51" s="43"/>
      <c r="I51" s="43"/>
      <c r="J51" s="43"/>
      <c r="K51" s="43"/>
      <c r="L51" s="43"/>
      <c r="M51" s="43"/>
      <c r="N51" s="43"/>
      <c r="O51" s="43"/>
      <c r="P51" s="43"/>
      <c r="Q51" s="43"/>
      <c r="R51" s="43"/>
      <c r="S51" s="63"/>
      <c r="T51" s="43"/>
      <c r="U51" s="43"/>
      <c r="V51" s="67"/>
      <c r="W51" s="2"/>
    </row>
    <row r="52" spans="1:23" x14ac:dyDescent="0.25">
      <c r="A52" s="66"/>
      <c r="B52" s="63"/>
      <c r="C52" s="43"/>
      <c r="D52" s="43"/>
      <c r="E52" s="22"/>
      <c r="F52" s="43"/>
      <c r="G52" s="43"/>
      <c r="H52" s="43"/>
      <c r="I52" s="43"/>
      <c r="J52" s="43"/>
      <c r="K52" s="43"/>
      <c r="L52" s="43"/>
      <c r="M52" s="43"/>
      <c r="N52" s="43"/>
      <c r="O52" s="43"/>
      <c r="P52" s="43"/>
      <c r="Q52" s="43"/>
      <c r="R52" s="43"/>
      <c r="S52" s="63"/>
      <c r="T52" s="43"/>
      <c r="U52" s="43"/>
      <c r="V52" s="67"/>
      <c r="W52" s="2"/>
    </row>
    <row r="53" spans="1:23" x14ac:dyDescent="0.25">
      <c r="A53" s="66"/>
      <c r="B53" s="63"/>
      <c r="C53" s="43"/>
      <c r="D53" s="43"/>
      <c r="E53" s="22"/>
      <c r="F53" s="43"/>
      <c r="G53" s="43"/>
      <c r="H53" s="43"/>
      <c r="I53" s="43"/>
      <c r="J53" s="43"/>
      <c r="K53" s="43"/>
      <c r="L53" s="43"/>
      <c r="M53" s="43"/>
      <c r="N53" s="43"/>
      <c r="O53" s="43"/>
      <c r="P53" s="43"/>
      <c r="Q53" s="43"/>
      <c r="R53" s="43"/>
      <c r="S53" s="63"/>
      <c r="T53" s="43"/>
      <c r="U53" s="43"/>
      <c r="V53" s="67"/>
      <c r="W53" s="2"/>
    </row>
    <row r="54" spans="1:23" x14ac:dyDescent="0.25">
      <c r="A54" s="66"/>
      <c r="B54" s="63"/>
      <c r="C54" s="43"/>
      <c r="D54" s="43"/>
      <c r="E54" s="22"/>
      <c r="F54" s="43"/>
      <c r="G54" s="43"/>
      <c r="H54" s="43"/>
      <c r="I54" s="43"/>
      <c r="J54" s="43"/>
      <c r="K54" s="43"/>
      <c r="L54" s="43"/>
      <c r="M54" s="43"/>
      <c r="N54" s="43"/>
      <c r="O54" s="43"/>
      <c r="P54" s="43"/>
      <c r="Q54" s="43"/>
      <c r="R54" s="43"/>
      <c r="S54" s="63"/>
      <c r="T54" s="43"/>
      <c r="U54" s="43"/>
      <c r="V54" s="67"/>
      <c r="W54" s="2"/>
    </row>
    <row r="55" spans="1:23" x14ac:dyDescent="0.25">
      <c r="A55" s="66"/>
      <c r="B55" s="63"/>
      <c r="C55" s="43"/>
      <c r="D55" s="43"/>
      <c r="E55" s="22"/>
      <c r="F55" s="43"/>
      <c r="G55" s="43"/>
      <c r="H55" s="43"/>
      <c r="I55" s="43"/>
      <c r="J55" s="43"/>
      <c r="K55" s="43"/>
      <c r="L55" s="43"/>
      <c r="M55" s="43"/>
      <c r="N55" s="43"/>
      <c r="O55" s="43"/>
      <c r="P55" s="43"/>
      <c r="Q55" s="43"/>
      <c r="R55" s="43"/>
      <c r="S55" s="63"/>
      <c r="T55" s="43"/>
      <c r="U55" s="43"/>
      <c r="V55" s="67"/>
      <c r="W55" s="2"/>
    </row>
    <row r="56" spans="1:23" x14ac:dyDescent="0.25">
      <c r="A56" s="66"/>
      <c r="B56" s="63"/>
      <c r="C56" s="43"/>
      <c r="D56" s="43"/>
      <c r="E56" s="22"/>
      <c r="F56" s="43"/>
      <c r="G56" s="43"/>
      <c r="H56" s="43"/>
      <c r="I56" s="43"/>
      <c r="J56" s="43"/>
      <c r="K56" s="43"/>
      <c r="L56" s="43"/>
      <c r="M56" s="43"/>
      <c r="N56" s="43"/>
      <c r="O56" s="43"/>
      <c r="P56" s="43"/>
      <c r="Q56" s="43"/>
      <c r="R56" s="43"/>
      <c r="S56" s="63"/>
      <c r="T56" s="43"/>
      <c r="U56" s="43"/>
      <c r="V56" s="67"/>
      <c r="W56" s="2"/>
    </row>
    <row r="57" spans="1:23" x14ac:dyDescent="0.25">
      <c r="A57" s="66"/>
      <c r="B57" s="63"/>
      <c r="C57" s="43"/>
      <c r="D57" s="43"/>
      <c r="E57" s="22"/>
      <c r="F57" s="43"/>
      <c r="G57" s="43"/>
      <c r="H57" s="43"/>
      <c r="I57" s="43"/>
      <c r="J57" s="43"/>
      <c r="K57" s="43"/>
      <c r="L57" s="43"/>
      <c r="M57" s="43"/>
      <c r="N57" s="43"/>
      <c r="O57" s="43"/>
      <c r="P57" s="43"/>
      <c r="Q57" s="43"/>
      <c r="R57" s="43"/>
      <c r="S57" s="63"/>
      <c r="T57" s="43"/>
      <c r="U57" s="43"/>
      <c r="V57" s="67"/>
      <c r="W57" s="2"/>
    </row>
    <row r="58" spans="1:23" x14ac:dyDescent="0.25">
      <c r="A58" s="66"/>
      <c r="B58" s="63"/>
      <c r="C58" s="43"/>
      <c r="D58" s="43"/>
      <c r="E58" s="22"/>
      <c r="F58" s="43"/>
      <c r="G58" s="43"/>
      <c r="H58" s="43"/>
      <c r="I58" s="43"/>
      <c r="J58" s="43"/>
      <c r="K58" s="43"/>
      <c r="L58" s="43"/>
      <c r="M58" s="43"/>
      <c r="N58" s="43"/>
      <c r="O58" s="43"/>
      <c r="P58" s="43"/>
      <c r="Q58" s="43"/>
      <c r="R58" s="43"/>
      <c r="S58" s="63"/>
      <c r="T58" s="43"/>
      <c r="U58" s="43"/>
      <c r="V58" s="67"/>
      <c r="W58" s="2"/>
    </row>
    <row r="59" spans="1:23" x14ac:dyDescent="0.25">
      <c r="A59" s="66"/>
      <c r="B59" s="63"/>
      <c r="C59" s="43"/>
      <c r="D59" s="43"/>
      <c r="E59" s="22"/>
      <c r="F59" s="43"/>
      <c r="G59" s="43"/>
      <c r="H59" s="43"/>
      <c r="I59" s="43"/>
      <c r="J59" s="43"/>
      <c r="K59" s="43"/>
      <c r="L59" s="43"/>
      <c r="M59" s="43"/>
      <c r="N59" s="43"/>
      <c r="O59" s="43"/>
      <c r="P59" s="43"/>
      <c r="Q59" s="43"/>
      <c r="R59" s="43"/>
      <c r="S59" s="63"/>
      <c r="T59" s="43"/>
      <c r="U59" s="43"/>
      <c r="V59" s="67"/>
      <c r="W59" s="2"/>
    </row>
    <row r="60" spans="1:23" x14ac:dyDescent="0.25">
      <c r="A60" s="66"/>
      <c r="B60" s="63"/>
      <c r="C60" s="43"/>
      <c r="D60" s="43"/>
      <c r="E60" s="22"/>
      <c r="F60" s="43"/>
      <c r="G60" s="43"/>
      <c r="H60" s="43"/>
      <c r="I60" s="43"/>
      <c r="J60" s="43"/>
      <c r="K60" s="43"/>
      <c r="L60" s="43"/>
      <c r="M60" s="43"/>
      <c r="N60" s="43"/>
      <c r="O60" s="43"/>
      <c r="P60" s="43"/>
      <c r="Q60" s="43"/>
      <c r="R60" s="43"/>
      <c r="S60" s="63"/>
      <c r="T60" s="43"/>
      <c r="U60" s="43"/>
      <c r="V60" s="67"/>
      <c r="W60" s="2"/>
    </row>
    <row r="61" spans="1:23" x14ac:dyDescent="0.25">
      <c r="A61" s="66"/>
      <c r="B61" s="63"/>
      <c r="C61" s="43"/>
      <c r="D61" s="43"/>
      <c r="E61" s="22"/>
      <c r="F61" s="43"/>
      <c r="G61" s="43"/>
      <c r="H61" s="43"/>
      <c r="I61" s="43"/>
      <c r="J61" s="43"/>
      <c r="K61" s="43"/>
      <c r="L61" s="43"/>
      <c r="M61" s="43"/>
      <c r="N61" s="43"/>
      <c r="O61" s="43"/>
      <c r="P61" s="43"/>
      <c r="Q61" s="43"/>
      <c r="R61" s="43"/>
      <c r="S61" s="63"/>
      <c r="T61" s="43"/>
      <c r="U61" s="43"/>
      <c r="V61" s="67"/>
      <c r="W61" s="2"/>
    </row>
    <row r="62" spans="1:23" x14ac:dyDescent="0.25">
      <c r="A62" s="66"/>
      <c r="B62" s="63"/>
      <c r="C62" s="43"/>
      <c r="D62" s="43"/>
      <c r="E62" s="22"/>
      <c r="F62" s="43"/>
      <c r="G62" s="43"/>
      <c r="H62" s="43"/>
      <c r="I62" s="43"/>
      <c r="J62" s="43"/>
      <c r="K62" s="43"/>
      <c r="L62" s="43"/>
      <c r="M62" s="43"/>
      <c r="N62" s="43"/>
      <c r="O62" s="43"/>
      <c r="P62" s="43"/>
      <c r="Q62" s="43"/>
      <c r="R62" s="43"/>
      <c r="S62" s="63"/>
      <c r="T62" s="43"/>
      <c r="U62" s="43"/>
      <c r="V62" s="67"/>
      <c r="W62" s="2"/>
    </row>
    <row r="63" spans="1:23" x14ac:dyDescent="0.25">
      <c r="A63" s="66"/>
      <c r="B63" s="63"/>
      <c r="C63" s="43"/>
      <c r="D63" s="43"/>
      <c r="E63" s="22"/>
      <c r="F63" s="43"/>
      <c r="G63" s="43"/>
      <c r="H63" s="43"/>
      <c r="I63" s="43"/>
      <c r="J63" s="43"/>
      <c r="K63" s="43"/>
      <c r="L63" s="43"/>
      <c r="M63" s="43"/>
      <c r="N63" s="43"/>
      <c r="O63" s="43"/>
      <c r="P63" s="43"/>
      <c r="Q63" s="43"/>
      <c r="R63" s="43"/>
      <c r="S63" s="63"/>
      <c r="T63" s="43"/>
      <c r="U63" s="43"/>
      <c r="V63" s="67"/>
      <c r="W63" s="2"/>
    </row>
    <row r="64" spans="1:23" x14ac:dyDescent="0.25">
      <c r="A64" s="66"/>
      <c r="B64" s="63"/>
      <c r="C64" s="43"/>
      <c r="D64" s="43"/>
      <c r="E64" s="22"/>
      <c r="F64" s="43"/>
      <c r="G64" s="43"/>
      <c r="H64" s="43"/>
      <c r="I64" s="43"/>
      <c r="J64" s="43"/>
      <c r="K64" s="43"/>
      <c r="L64" s="43"/>
      <c r="M64" s="43"/>
      <c r="N64" s="43"/>
      <c r="O64" s="43"/>
      <c r="P64" s="43"/>
      <c r="Q64" s="43"/>
      <c r="R64" s="43"/>
      <c r="S64" s="63"/>
      <c r="T64" s="43"/>
      <c r="U64" s="43"/>
      <c r="V64" s="67"/>
      <c r="W64" s="2"/>
    </row>
    <row r="65" spans="1:23" x14ac:dyDescent="0.25">
      <c r="A65" s="66"/>
      <c r="B65" s="63"/>
      <c r="C65" s="43"/>
      <c r="D65" s="43"/>
      <c r="E65" s="22"/>
      <c r="F65" s="43"/>
      <c r="G65" s="43"/>
      <c r="H65" s="43"/>
      <c r="I65" s="43"/>
      <c r="J65" s="43"/>
      <c r="K65" s="43"/>
      <c r="L65" s="43"/>
      <c r="M65" s="43"/>
      <c r="N65" s="43"/>
      <c r="O65" s="43"/>
      <c r="P65" s="43"/>
      <c r="Q65" s="43"/>
      <c r="R65" s="43"/>
      <c r="S65" s="63"/>
      <c r="T65" s="43"/>
      <c r="U65" s="43"/>
      <c r="V65" s="67"/>
      <c r="W65" s="2"/>
    </row>
    <row r="66" spans="1:23" x14ac:dyDescent="0.25">
      <c r="A66" s="66"/>
      <c r="B66" s="63"/>
      <c r="C66" s="43"/>
      <c r="D66" s="43"/>
      <c r="E66" s="22"/>
      <c r="F66" s="43"/>
      <c r="G66" s="43"/>
      <c r="H66" s="43"/>
      <c r="I66" s="43"/>
      <c r="J66" s="43"/>
      <c r="K66" s="43"/>
      <c r="L66" s="43"/>
      <c r="M66" s="43"/>
      <c r="N66" s="43"/>
      <c r="O66" s="43"/>
      <c r="P66" s="43"/>
      <c r="Q66" s="43"/>
      <c r="R66" s="43"/>
      <c r="S66" s="63"/>
      <c r="T66" s="43"/>
      <c r="U66" s="43"/>
      <c r="V66" s="67"/>
      <c r="W66" s="2"/>
    </row>
    <row r="67" spans="1:23" ht="17.25" customHeight="1" x14ac:dyDescent="0.25">
      <c r="A67" s="66"/>
      <c r="B67" s="63"/>
      <c r="C67" s="43"/>
      <c r="D67" s="43"/>
      <c r="E67" s="22"/>
      <c r="F67" s="43"/>
      <c r="G67" s="43"/>
      <c r="H67" s="43"/>
      <c r="I67" s="43"/>
      <c r="J67" s="43"/>
      <c r="K67" s="43"/>
      <c r="L67" s="43"/>
      <c r="M67" s="43"/>
      <c r="N67" s="43"/>
      <c r="O67" s="43"/>
      <c r="P67" s="43"/>
      <c r="Q67" s="43"/>
      <c r="R67" s="43"/>
      <c r="S67" s="63"/>
      <c r="T67" s="43"/>
      <c r="U67" s="43"/>
      <c r="V67" s="67"/>
      <c r="W67" s="2"/>
    </row>
    <row r="68" spans="1:23" ht="17.25" customHeight="1" x14ac:dyDescent="0.25">
      <c r="A68" s="66"/>
      <c r="B68" s="63"/>
      <c r="C68" s="43"/>
      <c r="D68" s="43"/>
      <c r="E68" s="22"/>
      <c r="F68" s="43"/>
      <c r="G68" s="43"/>
      <c r="H68" s="43"/>
      <c r="I68" s="43"/>
      <c r="J68" s="43"/>
      <c r="K68" s="43"/>
      <c r="L68" s="43"/>
      <c r="M68" s="43"/>
      <c r="N68" s="43"/>
      <c r="O68" s="43"/>
      <c r="P68" s="43"/>
      <c r="Q68" s="43"/>
      <c r="R68" s="43"/>
      <c r="S68" s="63"/>
      <c r="T68" s="43"/>
      <c r="U68" s="43"/>
      <c r="V68" s="67"/>
      <c r="W68" s="2"/>
    </row>
    <row r="69" spans="1:23" ht="17.25" customHeight="1" x14ac:dyDescent="0.25">
      <c r="A69" s="66"/>
      <c r="B69" s="63"/>
      <c r="C69" s="43"/>
      <c r="D69" s="43"/>
      <c r="E69" s="22"/>
      <c r="F69" s="43"/>
      <c r="G69" s="43"/>
      <c r="H69" s="43"/>
      <c r="I69" s="43"/>
      <c r="J69" s="43"/>
      <c r="K69" s="43"/>
      <c r="L69" s="43"/>
      <c r="M69" s="43"/>
      <c r="N69" s="43"/>
      <c r="O69" s="43"/>
      <c r="P69" s="43"/>
      <c r="Q69" s="43"/>
      <c r="R69" s="43"/>
      <c r="S69" s="63"/>
      <c r="T69" s="43"/>
      <c r="U69" s="43"/>
      <c r="V69" s="67"/>
      <c r="W69" s="2"/>
    </row>
    <row r="70" spans="1:23" ht="17.25" customHeight="1" x14ac:dyDescent="0.25">
      <c r="A70" s="66"/>
      <c r="B70" s="63"/>
      <c r="C70" s="43"/>
      <c r="D70" s="43"/>
      <c r="E70" s="22"/>
      <c r="F70" s="43"/>
      <c r="G70" s="43"/>
      <c r="H70" s="43"/>
      <c r="I70" s="43"/>
      <c r="J70" s="43"/>
      <c r="K70" s="43"/>
      <c r="L70" s="43"/>
      <c r="M70" s="43"/>
      <c r="N70" s="43"/>
      <c r="O70" s="43"/>
      <c r="P70" s="43"/>
      <c r="Q70" s="43"/>
      <c r="R70" s="43"/>
      <c r="S70" s="63"/>
      <c r="T70" s="43"/>
      <c r="U70" s="43"/>
      <c r="V70" s="67"/>
      <c r="W70" s="2"/>
    </row>
    <row r="71" spans="1:23" ht="17.25" customHeight="1" x14ac:dyDescent="0.25">
      <c r="A71" s="66"/>
      <c r="B71" s="63"/>
      <c r="C71" s="43"/>
      <c r="D71" s="43"/>
      <c r="E71" s="22"/>
      <c r="F71" s="43"/>
      <c r="G71" s="43"/>
      <c r="H71" s="43"/>
      <c r="I71" s="43"/>
      <c r="J71" s="43"/>
      <c r="K71" s="43"/>
      <c r="L71" s="43"/>
      <c r="M71" s="43"/>
      <c r="N71" s="43"/>
      <c r="O71" s="43"/>
      <c r="P71" s="43"/>
      <c r="Q71" s="43"/>
      <c r="R71" s="43"/>
      <c r="S71" s="63"/>
      <c r="T71" s="43"/>
      <c r="U71" s="43"/>
      <c r="V71" s="67"/>
      <c r="W71" s="2"/>
    </row>
    <row r="72" spans="1:23" ht="17.25" customHeight="1" x14ac:dyDescent="0.25">
      <c r="A72" s="66"/>
      <c r="B72" s="63"/>
      <c r="C72" s="43"/>
      <c r="D72" s="43"/>
      <c r="E72" s="22"/>
      <c r="F72" s="43"/>
      <c r="G72" s="43"/>
      <c r="H72" s="43"/>
      <c r="I72" s="43"/>
      <c r="J72" s="43"/>
      <c r="K72" s="43"/>
      <c r="L72" s="43"/>
      <c r="M72" s="43"/>
      <c r="N72" s="43"/>
      <c r="O72" s="43"/>
      <c r="P72" s="43"/>
      <c r="Q72" s="43"/>
      <c r="R72" s="43"/>
      <c r="S72" s="63"/>
      <c r="T72" s="43"/>
      <c r="U72" s="43"/>
      <c r="V72" s="67"/>
      <c r="W72" s="2"/>
    </row>
    <row r="73" spans="1:23" ht="17.25" customHeight="1" x14ac:dyDescent="0.25">
      <c r="A73" s="66"/>
      <c r="B73" s="63"/>
      <c r="C73" s="43"/>
      <c r="D73" s="43"/>
      <c r="E73" s="22"/>
      <c r="F73" s="43"/>
      <c r="G73" s="43"/>
      <c r="H73" s="43"/>
      <c r="I73" s="43"/>
      <c r="J73" s="43"/>
      <c r="K73" s="43"/>
      <c r="L73" s="43"/>
      <c r="M73" s="43"/>
      <c r="N73" s="43"/>
      <c r="O73" s="43"/>
      <c r="P73" s="43"/>
      <c r="Q73" s="43"/>
      <c r="R73" s="43"/>
      <c r="S73" s="63"/>
      <c r="T73" s="43"/>
      <c r="U73" s="43"/>
      <c r="V73" s="67"/>
      <c r="W73" s="2"/>
    </row>
    <row r="74" spans="1:23" ht="17.25" customHeight="1" x14ac:dyDescent="0.25">
      <c r="A74" s="66"/>
      <c r="B74" s="63"/>
      <c r="C74" s="43"/>
      <c r="D74" s="43"/>
      <c r="E74" s="22"/>
      <c r="F74" s="43"/>
      <c r="G74" s="43"/>
      <c r="H74" s="43"/>
      <c r="I74" s="43"/>
      <c r="J74" s="43"/>
      <c r="K74" s="43"/>
      <c r="L74" s="43"/>
      <c r="M74" s="43"/>
      <c r="N74" s="43"/>
      <c r="O74" s="43"/>
      <c r="P74" s="43"/>
      <c r="Q74" s="43"/>
      <c r="R74" s="43"/>
      <c r="S74" s="63"/>
      <c r="T74" s="43"/>
      <c r="U74" s="43"/>
      <c r="V74" s="67"/>
      <c r="W74" s="2"/>
    </row>
    <row r="75" spans="1:23" ht="17.25" customHeight="1" x14ac:dyDescent="0.25">
      <c r="A75" s="66"/>
      <c r="B75" s="63"/>
      <c r="C75" s="43"/>
      <c r="D75" s="43"/>
      <c r="E75" s="22"/>
      <c r="F75" s="43"/>
      <c r="G75" s="43"/>
      <c r="H75" s="43"/>
      <c r="I75" s="43"/>
      <c r="J75" s="43"/>
      <c r="K75" s="43"/>
      <c r="L75" s="43"/>
      <c r="M75" s="43"/>
      <c r="N75" s="43"/>
      <c r="O75" s="43"/>
      <c r="P75" s="43"/>
      <c r="Q75" s="43"/>
      <c r="R75" s="43"/>
      <c r="S75" s="63"/>
      <c r="T75" s="43"/>
      <c r="U75" s="43"/>
      <c r="V75" s="67"/>
      <c r="W75" s="2"/>
    </row>
    <row r="76" spans="1:23" ht="17.25" customHeight="1" x14ac:dyDescent="0.25">
      <c r="A76" s="66"/>
      <c r="B76" s="63"/>
      <c r="C76" s="43"/>
      <c r="D76" s="43"/>
      <c r="E76" s="22"/>
      <c r="F76" s="43"/>
      <c r="G76" s="43"/>
      <c r="H76" s="43"/>
      <c r="I76" s="43"/>
      <c r="J76" s="43"/>
      <c r="K76" s="43"/>
      <c r="L76" s="43"/>
      <c r="M76" s="43"/>
      <c r="N76" s="43"/>
      <c r="O76" s="43"/>
      <c r="P76" s="43"/>
      <c r="Q76" s="43"/>
      <c r="R76" s="43"/>
      <c r="S76" s="63"/>
      <c r="T76" s="43"/>
      <c r="U76" s="43"/>
      <c r="V76" s="67"/>
      <c r="W76" s="2"/>
    </row>
    <row r="77" spans="1:23" ht="17.25" customHeight="1" x14ac:dyDescent="0.25">
      <c r="A77" s="66"/>
      <c r="B77" s="63"/>
      <c r="C77" s="43"/>
      <c r="D77" s="43"/>
      <c r="E77" s="22"/>
      <c r="F77" s="43"/>
      <c r="G77" s="43"/>
      <c r="H77" s="43"/>
      <c r="I77" s="43"/>
      <c r="J77" s="43"/>
      <c r="K77" s="43"/>
      <c r="L77" s="43"/>
      <c r="M77" s="43"/>
      <c r="N77" s="43"/>
      <c r="O77" s="43"/>
      <c r="P77" s="43"/>
      <c r="Q77" s="43"/>
      <c r="R77" s="43"/>
      <c r="S77" s="63"/>
      <c r="T77" s="43"/>
      <c r="U77" s="43"/>
      <c r="V77" s="67"/>
      <c r="W77" s="2"/>
    </row>
    <row r="78" spans="1:23" ht="17.25" customHeight="1" x14ac:dyDescent="0.25">
      <c r="A78" s="66"/>
      <c r="B78" s="63"/>
      <c r="C78" s="43"/>
      <c r="D78" s="43"/>
      <c r="E78" s="22"/>
      <c r="F78" s="43"/>
      <c r="G78" s="43"/>
      <c r="H78" s="43"/>
      <c r="I78" s="43"/>
      <c r="J78" s="43"/>
      <c r="K78" s="43"/>
      <c r="L78" s="43"/>
      <c r="M78" s="43"/>
      <c r="N78" s="43"/>
      <c r="O78" s="43"/>
      <c r="P78" s="43"/>
      <c r="Q78" s="43"/>
      <c r="R78" s="43"/>
      <c r="S78" s="63"/>
      <c r="T78" s="43"/>
      <c r="U78" s="43"/>
      <c r="V78" s="67"/>
      <c r="W78" s="2"/>
    </row>
    <row r="79" spans="1:23" ht="17.25" customHeight="1" x14ac:dyDescent="0.25">
      <c r="A79" s="66"/>
      <c r="B79" s="63"/>
      <c r="C79" s="43"/>
      <c r="D79" s="43"/>
      <c r="E79" s="22"/>
      <c r="F79" s="43"/>
      <c r="G79" s="43"/>
      <c r="H79" s="43"/>
      <c r="I79" s="43"/>
      <c r="J79" s="43"/>
      <c r="K79" s="43"/>
      <c r="L79" s="43"/>
      <c r="M79" s="43"/>
      <c r="N79" s="43"/>
      <c r="O79" s="43"/>
      <c r="P79" s="43"/>
      <c r="Q79" s="43"/>
      <c r="R79" s="43"/>
      <c r="S79" s="63"/>
      <c r="T79" s="43"/>
      <c r="U79" s="43"/>
      <c r="V79" s="67"/>
      <c r="W79" s="2"/>
    </row>
    <row r="80" spans="1:23" ht="17.25" customHeight="1" x14ac:dyDescent="0.25">
      <c r="A80" s="66"/>
      <c r="B80" s="63"/>
      <c r="C80" s="43"/>
      <c r="D80" s="43"/>
      <c r="E80" s="22"/>
      <c r="F80" s="43"/>
      <c r="G80" s="43"/>
      <c r="H80" s="43"/>
      <c r="I80" s="43"/>
      <c r="J80" s="43"/>
      <c r="K80" s="43"/>
      <c r="L80" s="43"/>
      <c r="M80" s="43"/>
      <c r="N80" s="43"/>
      <c r="O80" s="43"/>
      <c r="P80" s="43"/>
      <c r="Q80" s="43"/>
      <c r="R80" s="43"/>
      <c r="S80" s="63"/>
      <c r="T80" s="43"/>
      <c r="U80" s="43"/>
      <c r="V80" s="67"/>
      <c r="W80" s="2"/>
    </row>
    <row r="81" spans="1:23" ht="17.25" customHeight="1" x14ac:dyDescent="0.25">
      <c r="A81" s="66"/>
      <c r="B81" s="63"/>
      <c r="C81" s="43"/>
      <c r="D81" s="43"/>
      <c r="E81" s="22"/>
      <c r="F81" s="43"/>
      <c r="G81" s="43"/>
      <c r="H81" s="43"/>
      <c r="I81" s="43"/>
      <c r="J81" s="43"/>
      <c r="K81" s="43"/>
      <c r="L81" s="43"/>
      <c r="M81" s="43"/>
      <c r="N81" s="43"/>
      <c r="O81" s="43"/>
      <c r="P81" s="43"/>
      <c r="Q81" s="43"/>
      <c r="R81" s="43"/>
      <c r="S81" s="63"/>
      <c r="T81" s="43"/>
      <c r="U81" s="43"/>
      <c r="V81" s="67"/>
      <c r="W81" s="2"/>
    </row>
    <row r="82" spans="1:23" ht="17.25" customHeight="1" x14ac:dyDescent="0.25">
      <c r="A82" s="66"/>
      <c r="B82" s="63"/>
      <c r="C82" s="43"/>
      <c r="D82" s="43"/>
      <c r="E82" s="22"/>
      <c r="F82" s="43"/>
      <c r="G82" s="43"/>
      <c r="H82" s="43"/>
      <c r="I82" s="43"/>
      <c r="J82" s="43"/>
      <c r="K82" s="43"/>
      <c r="L82" s="43"/>
      <c r="M82" s="43"/>
      <c r="N82" s="43"/>
      <c r="O82" s="43"/>
      <c r="P82" s="43"/>
      <c r="Q82" s="43"/>
      <c r="R82" s="43"/>
      <c r="S82" s="63"/>
      <c r="T82" s="43"/>
      <c r="U82" s="43"/>
      <c r="V82" s="67"/>
      <c r="W82" s="2"/>
    </row>
    <row r="83" spans="1:23" ht="17.25" customHeight="1" x14ac:dyDescent="0.25">
      <c r="A83" s="66"/>
      <c r="B83" s="63"/>
      <c r="C83" s="43"/>
      <c r="D83" s="43"/>
      <c r="E83" s="22"/>
      <c r="F83" s="43"/>
      <c r="G83" s="43"/>
      <c r="H83" s="43"/>
      <c r="I83" s="43"/>
      <c r="J83" s="43"/>
      <c r="K83" s="43"/>
      <c r="L83" s="43"/>
      <c r="M83" s="43"/>
      <c r="N83" s="43"/>
      <c r="O83" s="43"/>
      <c r="P83" s="43"/>
      <c r="Q83" s="43"/>
      <c r="R83" s="43"/>
      <c r="S83" s="63"/>
      <c r="T83" s="43"/>
      <c r="U83" s="43"/>
      <c r="V83" s="67"/>
      <c r="W83" s="2"/>
    </row>
    <row r="84" spans="1:23" ht="17.25" customHeight="1" x14ac:dyDescent="0.25">
      <c r="A84" s="66"/>
      <c r="B84" s="63"/>
      <c r="C84" s="43"/>
      <c r="D84" s="43"/>
      <c r="E84" s="22"/>
      <c r="F84" s="43"/>
      <c r="G84" s="43"/>
      <c r="H84" s="43"/>
      <c r="I84" s="43"/>
      <c r="J84" s="43"/>
      <c r="K84" s="43"/>
      <c r="L84" s="43"/>
      <c r="M84" s="43"/>
      <c r="N84" s="43"/>
      <c r="O84" s="43"/>
      <c r="P84" s="43"/>
      <c r="Q84" s="43"/>
      <c r="R84" s="43"/>
      <c r="S84" s="63"/>
      <c r="T84" s="43"/>
      <c r="U84" s="43"/>
      <c r="V84" s="67"/>
      <c r="W84" s="2"/>
    </row>
    <row r="85" spans="1:23" ht="20.25" customHeight="1" x14ac:dyDescent="0.25">
      <c r="A85" s="68"/>
      <c r="B85" s="69"/>
      <c r="C85" s="70"/>
      <c r="D85" s="70"/>
      <c r="E85" s="71"/>
      <c r="F85" s="70"/>
      <c r="G85" s="70"/>
      <c r="H85" s="70"/>
      <c r="I85" s="70"/>
      <c r="J85" s="70"/>
      <c r="K85" s="70"/>
      <c r="L85" s="70"/>
      <c r="M85" s="70"/>
      <c r="N85" s="70"/>
      <c r="O85" s="70"/>
      <c r="P85" s="70"/>
      <c r="Q85" s="70"/>
      <c r="R85" s="70"/>
      <c r="S85" s="69"/>
      <c r="T85" s="70"/>
      <c r="U85" s="70"/>
      <c r="V85" s="72"/>
      <c r="W85" s="2"/>
    </row>
    <row r="86" spans="1:23" ht="12.75" customHeight="1" x14ac:dyDescent="0.25">
      <c r="A86" s="3"/>
      <c r="B86" s="2"/>
      <c r="C86" s="3"/>
      <c r="D86" s="3"/>
      <c r="E86" s="4"/>
      <c r="F86" s="3"/>
      <c r="G86" s="3"/>
      <c r="H86" s="3"/>
      <c r="I86" s="3"/>
      <c r="J86" s="3"/>
      <c r="K86" s="3"/>
      <c r="L86" s="3"/>
      <c r="M86" s="3"/>
      <c r="N86" s="3"/>
      <c r="O86" s="3"/>
      <c r="P86" s="3"/>
      <c r="Q86" s="3"/>
      <c r="R86" s="3"/>
      <c r="S86" s="2"/>
      <c r="T86" s="3"/>
      <c r="U86" s="3"/>
      <c r="V86" s="3"/>
      <c r="W86" s="2"/>
    </row>
  </sheetData>
  <sheetProtection algorithmName="SHA-512" hashValue="y+XcXU5ngTi65TxclzXannT65fdaFjGfotoqI09COPVW2mX7e5kFpX5bHMIR/Vvm6zdc2bQcZ1WuScrAd6CWVQ==" saltValue="L7U8zcTnKdIliWVxXbCqeA==" spinCount="100000" sheet="1" objects="1" scenarios="1" selectLockedCells="1"/>
  <mergeCells count="9">
    <mergeCell ref="R11:T11"/>
    <mergeCell ref="U11:V11"/>
    <mergeCell ref="R12:T12"/>
    <mergeCell ref="U12:V12"/>
    <mergeCell ref="A3:J3"/>
    <mergeCell ref="A6:B6"/>
    <mergeCell ref="C6:G6"/>
    <mergeCell ref="A11:F11"/>
    <mergeCell ref="A12:C12"/>
  </mergeCells>
  <printOptions horizontalCentered="1"/>
  <pageMargins left="0.15" right="0.15" top="0.4" bottom="0.4" header="0.3" footer="0.3"/>
  <pageSetup scale="47" fitToHeight="0" orientation="landscape" r:id="rId1"/>
  <headerFooter>
    <oddFooter>&amp;L&amp;F; &amp;A&amp;R&amp;12Printed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W86"/>
  <sheetViews>
    <sheetView zoomScale="73" zoomScaleNormal="73" workbookViewId="0">
      <selection activeCell="A3" sqref="A3:J3"/>
    </sheetView>
  </sheetViews>
  <sheetFormatPr defaultColWidth="11.5703125" defaultRowHeight="15" x14ac:dyDescent="0.25"/>
  <cols>
    <col min="1" max="1" width="19.42578125" style="5" customWidth="1"/>
    <col min="2" max="2" width="20.28515625" style="29" customWidth="1"/>
    <col min="3" max="4" width="13.140625" style="5" customWidth="1"/>
    <col min="5" max="5" width="13.140625" style="46" customWidth="1"/>
    <col min="6" max="7" width="13.140625" style="5" customWidth="1"/>
    <col min="8" max="8" width="17.5703125" style="5" customWidth="1"/>
    <col min="9" max="9" width="14.7109375" style="5" customWidth="1"/>
    <col min="10" max="18" width="13.140625" style="5" customWidth="1"/>
    <col min="19" max="19" width="13.140625" style="29" customWidth="1"/>
    <col min="20" max="21" width="13.140625" style="5" customWidth="1"/>
    <col min="22" max="22" width="6.28515625" style="5" customWidth="1"/>
    <col min="23" max="23" width="3.5703125" style="29" customWidth="1"/>
    <col min="24" max="16384" width="11.5703125" style="5"/>
  </cols>
  <sheetData>
    <row r="1" spans="1:23" ht="28.5" x14ac:dyDescent="0.45">
      <c r="A1" s="1" t="s">
        <v>139</v>
      </c>
      <c r="B1" s="2"/>
      <c r="C1" s="3"/>
      <c r="D1" s="3"/>
      <c r="E1" s="4"/>
      <c r="F1" s="3"/>
      <c r="G1" s="3"/>
      <c r="H1" s="3"/>
      <c r="I1" s="3"/>
      <c r="J1" s="3"/>
      <c r="K1" s="3"/>
      <c r="L1" s="3"/>
      <c r="M1" s="3"/>
      <c r="N1" s="3"/>
      <c r="O1" s="3"/>
      <c r="P1" s="3"/>
      <c r="Q1" s="3"/>
      <c r="R1" s="3"/>
      <c r="S1" s="2"/>
      <c r="T1" s="3"/>
      <c r="U1" s="3"/>
      <c r="V1" s="3"/>
      <c r="W1" s="2"/>
    </row>
    <row r="2" spans="1:23" x14ac:dyDescent="0.25">
      <c r="A2" s="3"/>
      <c r="B2" s="2"/>
      <c r="C2" s="3"/>
      <c r="D2" s="3"/>
      <c r="E2" s="4"/>
      <c r="F2" s="3"/>
      <c r="G2" s="3"/>
      <c r="H2" s="3"/>
      <c r="I2" s="3"/>
      <c r="J2" s="3"/>
      <c r="K2" s="3"/>
      <c r="L2" s="3"/>
      <c r="M2" s="3"/>
      <c r="N2" s="3"/>
      <c r="O2" s="3"/>
      <c r="P2" s="3"/>
      <c r="Q2" s="3"/>
      <c r="R2" s="3"/>
      <c r="S2" s="2"/>
      <c r="T2" s="3"/>
      <c r="U2" s="3"/>
      <c r="V2" s="3"/>
      <c r="W2" s="2"/>
    </row>
    <row r="3" spans="1:23" ht="121.5" customHeight="1" x14ac:dyDescent="0.25">
      <c r="A3" s="592" t="s">
        <v>201</v>
      </c>
      <c r="B3" s="593"/>
      <c r="C3" s="593"/>
      <c r="D3" s="593"/>
      <c r="E3" s="593"/>
      <c r="F3" s="593"/>
      <c r="G3" s="593"/>
      <c r="H3" s="593"/>
      <c r="I3" s="593"/>
      <c r="J3" s="594"/>
      <c r="K3" s="14"/>
      <c r="L3" s="14"/>
      <c r="M3" s="14"/>
      <c r="N3" s="14"/>
      <c r="O3" s="14"/>
      <c r="P3" s="14"/>
      <c r="Q3" s="14"/>
      <c r="R3" s="14"/>
      <c r="S3" s="2"/>
      <c r="T3" s="3"/>
      <c r="U3" s="3"/>
      <c r="V3" s="3"/>
      <c r="W3" s="2"/>
    </row>
    <row r="4" spans="1:23" x14ac:dyDescent="0.25">
      <c r="A4" s="3"/>
      <c r="B4" s="2"/>
      <c r="C4" s="3"/>
      <c r="D4" s="3"/>
      <c r="E4" s="4"/>
      <c r="F4" s="3"/>
      <c r="G4" s="3"/>
      <c r="H4" s="3"/>
      <c r="I4" s="3"/>
      <c r="J4" s="3"/>
      <c r="K4" s="3"/>
      <c r="L4" s="3"/>
      <c r="M4" s="3"/>
      <c r="N4" s="3"/>
      <c r="O4" s="3"/>
      <c r="P4" s="3"/>
      <c r="Q4" s="3"/>
      <c r="R4" s="3"/>
      <c r="S4" s="2"/>
      <c r="T4" s="3"/>
      <c r="U4" s="3"/>
      <c r="V4" s="3"/>
      <c r="W4" s="2"/>
    </row>
    <row r="5" spans="1:23" x14ac:dyDescent="0.25">
      <c r="A5" s="3"/>
      <c r="B5" s="2"/>
      <c r="C5" s="3"/>
      <c r="D5" s="3"/>
      <c r="E5" s="4"/>
      <c r="F5" s="3"/>
      <c r="G5" s="3"/>
      <c r="H5" s="3"/>
      <c r="I5" s="3"/>
      <c r="J5" s="3"/>
      <c r="K5" s="3"/>
      <c r="L5" s="3"/>
      <c r="M5" s="3"/>
      <c r="N5" s="3"/>
      <c r="O5" s="3"/>
      <c r="P5" s="3"/>
      <c r="Q5" s="3"/>
      <c r="R5" s="3"/>
      <c r="S5" s="2"/>
      <c r="T5" s="3"/>
      <c r="U5" s="3"/>
      <c r="V5" s="3"/>
      <c r="W5" s="2"/>
    </row>
    <row r="6" spans="1:23" ht="24" customHeight="1" x14ac:dyDescent="0.25">
      <c r="A6" s="626" t="s">
        <v>25</v>
      </c>
      <c r="B6" s="639"/>
      <c r="C6" s="628">
        <f>+'1-Budget Input'!C14:G14</f>
        <v>0</v>
      </c>
      <c r="D6" s="629"/>
      <c r="E6" s="629"/>
      <c r="F6" s="629"/>
      <c r="G6" s="630"/>
      <c r="H6" s="26"/>
      <c r="I6" s="3"/>
      <c r="J6" s="3"/>
      <c r="K6" s="3"/>
      <c r="L6" s="3"/>
      <c r="M6" s="3"/>
      <c r="N6" s="3"/>
      <c r="O6" s="3"/>
      <c r="P6" s="3"/>
      <c r="Q6" s="3"/>
      <c r="R6" s="3"/>
      <c r="S6" s="2"/>
      <c r="T6" s="3"/>
      <c r="U6" s="3"/>
      <c r="V6" s="3"/>
      <c r="W6" s="2"/>
    </row>
    <row r="7" spans="1:23" ht="16.5" customHeight="1" x14ac:dyDescent="0.3">
      <c r="A7" s="15"/>
      <c r="B7" s="2"/>
      <c r="C7" s="3"/>
      <c r="D7" s="3"/>
      <c r="E7" s="4"/>
      <c r="F7" s="3"/>
      <c r="G7" s="3"/>
      <c r="H7" s="3"/>
      <c r="I7" s="3"/>
      <c r="J7" s="3"/>
      <c r="K7" s="3"/>
      <c r="L7" s="3"/>
      <c r="M7" s="3"/>
      <c r="N7" s="3"/>
      <c r="O7" s="3"/>
      <c r="P7" s="3"/>
      <c r="Q7" s="3"/>
      <c r="R7" s="3"/>
      <c r="S7" s="2"/>
      <c r="T7" s="3"/>
      <c r="U7" s="3"/>
      <c r="V7" s="3"/>
      <c r="W7" s="2"/>
    </row>
    <row r="8" spans="1:23" ht="24" customHeight="1" x14ac:dyDescent="0.25">
      <c r="A8" s="3"/>
      <c r="B8" s="196" t="s">
        <v>23</v>
      </c>
      <c r="C8" s="27">
        <f>+'1-Budget Input'!C16</f>
        <v>0</v>
      </c>
      <c r="D8" s="26"/>
      <c r="E8" s="4"/>
      <c r="F8" s="3"/>
      <c r="G8" s="3"/>
      <c r="H8" s="3"/>
      <c r="I8" s="3"/>
      <c r="J8" s="3"/>
      <c r="K8" s="3"/>
      <c r="L8" s="3"/>
      <c r="M8" s="3"/>
      <c r="N8" s="2"/>
      <c r="O8" s="3"/>
      <c r="P8" s="3"/>
      <c r="Q8" s="3"/>
      <c r="R8" s="2"/>
      <c r="S8" s="3"/>
      <c r="T8" s="3"/>
      <c r="U8" s="3"/>
      <c r="V8" s="3"/>
      <c r="W8" s="3"/>
    </row>
    <row r="9" spans="1:23" x14ac:dyDescent="0.25">
      <c r="A9" s="3"/>
      <c r="B9" s="2"/>
      <c r="C9" s="3"/>
      <c r="D9" s="3"/>
      <c r="E9" s="4"/>
      <c r="F9" s="3"/>
      <c r="G9" s="3"/>
      <c r="H9" s="3"/>
      <c r="I9" s="3"/>
      <c r="J9" s="3"/>
      <c r="K9" s="3"/>
      <c r="L9" s="3"/>
      <c r="M9" s="3"/>
      <c r="N9" s="3"/>
      <c r="O9" s="3"/>
      <c r="P9" s="3"/>
      <c r="Q9" s="3"/>
      <c r="R9" s="3"/>
      <c r="S9" s="2"/>
      <c r="T9" s="3"/>
      <c r="U9" s="3"/>
      <c r="V9" s="3"/>
      <c r="W9" s="2"/>
    </row>
    <row r="10" spans="1:23" ht="15.75" thickBot="1" x14ac:dyDescent="0.3">
      <c r="A10" s="3"/>
      <c r="B10" s="2"/>
      <c r="C10" s="3"/>
      <c r="D10" s="3"/>
      <c r="E10" s="4"/>
      <c r="F10" s="50"/>
      <c r="G10" s="3"/>
      <c r="H10" s="3"/>
      <c r="I10" s="57"/>
      <c r="J10" s="3"/>
      <c r="K10" s="3"/>
      <c r="L10" s="3"/>
      <c r="M10" s="3"/>
      <c r="N10" s="3"/>
      <c r="O10" s="3"/>
      <c r="P10" s="3"/>
      <c r="Q10" s="3"/>
      <c r="R10" s="3"/>
      <c r="S10" s="2"/>
      <c r="T10" s="3"/>
      <c r="U10" s="3"/>
      <c r="V10" s="3"/>
      <c r="W10" s="2"/>
    </row>
    <row r="11" spans="1:23" ht="27" customHeight="1" x14ac:dyDescent="0.35">
      <c r="A11" s="646" t="str">
        <f>IF(C6=0,"",+C6)</f>
        <v/>
      </c>
      <c r="B11" s="647"/>
      <c r="C11" s="647"/>
      <c r="D11" s="647"/>
      <c r="E11" s="647"/>
      <c r="F11" s="647"/>
      <c r="G11" s="464"/>
      <c r="H11" s="464"/>
      <c r="I11" s="464"/>
      <c r="J11" s="475" t="s">
        <v>114</v>
      </c>
      <c r="K11" s="464"/>
      <c r="L11" s="464"/>
      <c r="M11" s="464"/>
      <c r="N11" s="464"/>
      <c r="O11" s="464"/>
      <c r="P11" s="644" t="s">
        <v>135</v>
      </c>
      <c r="Q11" s="644"/>
      <c r="R11" s="644"/>
      <c r="S11" s="644"/>
      <c r="T11" s="644"/>
      <c r="U11" s="663" t="e">
        <f>+'2-Weekly Input'!R67</f>
        <v>#N/A</v>
      </c>
      <c r="V11" s="664"/>
      <c r="W11" s="2"/>
    </row>
    <row r="12" spans="1:23" ht="24" customHeight="1" thickBot="1" x14ac:dyDescent="0.3">
      <c r="A12" s="656" t="str">
        <f>+'Summary Table Report'!P13</f>
        <v>No New Data</v>
      </c>
      <c r="B12" s="657"/>
      <c r="C12" s="657"/>
      <c r="D12" s="468"/>
      <c r="E12" s="468"/>
      <c r="F12" s="468"/>
      <c r="G12" s="470"/>
      <c r="H12" s="470"/>
      <c r="I12" s="470"/>
      <c r="J12" s="476" t="s">
        <v>132</v>
      </c>
      <c r="K12" s="470"/>
      <c r="L12" s="470"/>
      <c r="M12" s="470"/>
      <c r="N12" s="470"/>
      <c r="O12" s="470"/>
      <c r="P12" s="653" t="s">
        <v>136</v>
      </c>
      <c r="Q12" s="653"/>
      <c r="R12" s="653"/>
      <c r="S12" s="653"/>
      <c r="T12" s="653"/>
      <c r="U12" s="665" t="e">
        <f>+'2-Weekly Input'!S67</f>
        <v>#N/A</v>
      </c>
      <c r="V12" s="666"/>
      <c r="W12" s="2"/>
    </row>
    <row r="13" spans="1:23" x14ac:dyDescent="0.25">
      <c r="A13" s="73"/>
      <c r="B13" s="75"/>
      <c r="C13" s="75"/>
      <c r="D13" s="75"/>
      <c r="E13" s="76"/>
      <c r="F13" s="75"/>
      <c r="G13" s="75"/>
      <c r="H13" s="75"/>
      <c r="I13" s="75"/>
      <c r="J13" s="75"/>
      <c r="K13" s="75"/>
      <c r="L13" s="75"/>
      <c r="M13" s="75"/>
      <c r="N13" s="75"/>
      <c r="O13" s="75"/>
      <c r="P13" s="75"/>
      <c r="Q13" s="75"/>
      <c r="R13" s="75"/>
      <c r="S13" s="74"/>
      <c r="T13" s="75"/>
      <c r="U13" s="75"/>
      <c r="V13" s="77"/>
      <c r="W13" s="2"/>
    </row>
    <row r="14" spans="1:23" ht="35.25" customHeight="1" x14ac:dyDescent="0.25">
      <c r="A14" s="66"/>
      <c r="B14" s="43"/>
      <c r="C14" s="43"/>
      <c r="D14" s="43"/>
      <c r="E14" s="22"/>
      <c r="F14" s="43"/>
      <c r="G14" s="43"/>
      <c r="H14" s="43"/>
      <c r="I14" s="43"/>
      <c r="J14" s="43"/>
      <c r="K14" s="43"/>
      <c r="L14" s="43"/>
      <c r="M14" s="43"/>
      <c r="N14" s="43"/>
      <c r="O14" s="43"/>
      <c r="P14" s="43"/>
      <c r="Q14" s="43"/>
      <c r="R14" s="43"/>
      <c r="S14" s="63"/>
      <c r="T14" s="43"/>
      <c r="U14" s="43"/>
      <c r="V14" s="67"/>
      <c r="W14" s="2"/>
    </row>
    <row r="15" spans="1:23" ht="29.25" customHeight="1" x14ac:dyDescent="0.25">
      <c r="A15" s="66"/>
      <c r="B15" s="43"/>
      <c r="C15" s="43"/>
      <c r="D15" s="43"/>
      <c r="E15" s="22"/>
      <c r="F15" s="658" t="s">
        <v>114</v>
      </c>
      <c r="G15" s="659"/>
      <c r="H15" s="659"/>
      <c r="I15" s="660"/>
      <c r="J15" s="174">
        <f>+K15-1</f>
        <v>-4</v>
      </c>
      <c r="K15" s="170">
        <f t="shared" ref="K15:L15" si="0">+L15-1</f>
        <v>-3</v>
      </c>
      <c r="L15" s="170">
        <f t="shared" si="0"/>
        <v>-2</v>
      </c>
      <c r="M15" s="170">
        <f>+N15-1</f>
        <v>-1</v>
      </c>
      <c r="N15" s="171">
        <f>+C8</f>
        <v>0</v>
      </c>
      <c r="O15" s="43"/>
      <c r="P15" s="43"/>
      <c r="Q15" s="43"/>
      <c r="R15" s="43"/>
      <c r="S15" s="43"/>
      <c r="T15" s="63"/>
      <c r="U15" s="43"/>
      <c r="V15" s="67"/>
      <c r="W15" s="3"/>
    </row>
    <row r="16" spans="1:23" ht="29.25" customHeight="1" x14ac:dyDescent="0.25">
      <c r="A16" s="66"/>
      <c r="B16" s="43"/>
      <c r="C16" s="43"/>
      <c r="D16" s="43"/>
      <c r="E16" s="22"/>
      <c r="F16" s="172" t="s">
        <v>112</v>
      </c>
      <c r="G16" s="173"/>
      <c r="H16" s="175"/>
      <c r="I16" s="176" t="s">
        <v>110</v>
      </c>
      <c r="J16" s="177" t="e">
        <f>+'2-Weekly Input'!K334</f>
        <v>#N/A</v>
      </c>
      <c r="K16" s="166" t="e">
        <f>+'2-Weekly Input'!R268</f>
        <v>#N/A</v>
      </c>
      <c r="L16" s="166" t="e">
        <f>+'2-Weekly Input'!R202</f>
        <v>#N/A</v>
      </c>
      <c r="M16" s="166" t="e">
        <f>+'2-Weekly Input'!R136</f>
        <v>#N/A</v>
      </c>
      <c r="N16" s="166" t="e">
        <f>+'2-Weekly Input'!R67</f>
        <v>#N/A</v>
      </c>
      <c r="O16" s="43"/>
      <c r="P16" s="43"/>
      <c r="Q16" s="43"/>
      <c r="R16" s="43"/>
      <c r="S16" s="43"/>
      <c r="T16" s="63"/>
      <c r="U16" s="43"/>
      <c r="V16" s="67"/>
      <c r="W16" s="3"/>
    </row>
    <row r="17" spans="1:23" ht="29.25" customHeight="1" x14ac:dyDescent="0.25">
      <c r="A17" s="66"/>
      <c r="B17" s="43"/>
      <c r="C17" s="43"/>
      <c r="D17" s="43"/>
      <c r="E17" s="22"/>
      <c r="F17" s="172" t="s">
        <v>115</v>
      </c>
      <c r="G17" s="173"/>
      <c r="H17" s="175"/>
      <c r="I17" s="176" t="s">
        <v>133</v>
      </c>
      <c r="J17" s="167" t="e">
        <f>+'2-Weekly Input'!O334</f>
        <v>#N/A</v>
      </c>
      <c r="K17" s="167" t="e">
        <f>+'2-Weekly Input'!S268</f>
        <v>#N/A</v>
      </c>
      <c r="L17" s="167" t="e">
        <f>+'2-Weekly Input'!S202</f>
        <v>#N/A</v>
      </c>
      <c r="M17" s="167" t="e">
        <f>+'2-Weekly Input'!S136</f>
        <v>#N/A</v>
      </c>
      <c r="N17" s="168" t="e">
        <f>+'2-Weekly Input'!S67</f>
        <v>#N/A</v>
      </c>
      <c r="O17" s="43"/>
      <c r="P17" s="43"/>
      <c r="Q17" s="43"/>
      <c r="R17" s="43"/>
      <c r="S17" s="43"/>
      <c r="T17" s="63"/>
      <c r="U17" s="43"/>
      <c r="V17" s="67"/>
      <c r="W17" s="3"/>
    </row>
    <row r="18" spans="1:23" ht="29.25" customHeight="1" x14ac:dyDescent="0.25">
      <c r="A18" s="66"/>
      <c r="B18" s="43"/>
      <c r="C18" s="43"/>
      <c r="D18" s="43"/>
      <c r="E18" s="22"/>
      <c r="F18" s="178" t="s">
        <v>117</v>
      </c>
      <c r="G18" s="172"/>
      <c r="H18" s="179"/>
      <c r="I18" s="176" t="s">
        <v>134</v>
      </c>
      <c r="J18" s="169" t="e">
        <f>ROUND(J17/J16,1)</f>
        <v>#N/A</v>
      </c>
      <c r="K18" s="169" t="e">
        <f>ROUND(K17/K16,1)</f>
        <v>#N/A</v>
      </c>
      <c r="L18" s="169" t="e">
        <f>ROUND(L17/L16,1)</f>
        <v>#N/A</v>
      </c>
      <c r="M18" s="169" t="e">
        <f>ROUND(M17/M16,1)</f>
        <v>#N/A</v>
      </c>
      <c r="N18" s="169" t="e">
        <f>ROUND(N17/N16,1)</f>
        <v>#N/A</v>
      </c>
      <c r="O18" s="43"/>
      <c r="P18" s="43"/>
      <c r="Q18" s="43"/>
      <c r="R18" s="43"/>
      <c r="S18" s="43"/>
      <c r="T18" s="63"/>
      <c r="U18" s="43"/>
      <c r="V18" s="67"/>
      <c r="W18" s="3"/>
    </row>
    <row r="19" spans="1:23" x14ac:dyDescent="0.25">
      <c r="A19" s="66"/>
      <c r="B19" s="43"/>
      <c r="C19" s="43"/>
      <c r="D19" s="43"/>
      <c r="E19" s="22"/>
      <c r="F19" s="43"/>
      <c r="G19" s="43"/>
      <c r="H19" s="43"/>
      <c r="I19" s="43"/>
      <c r="J19" s="43"/>
      <c r="K19" s="43"/>
      <c r="L19" s="43"/>
      <c r="M19" s="43"/>
      <c r="N19" s="43"/>
      <c r="O19" s="43"/>
      <c r="P19" s="43"/>
      <c r="Q19" s="43"/>
      <c r="R19" s="43"/>
      <c r="S19" s="63"/>
      <c r="T19" s="43"/>
      <c r="U19" s="43"/>
      <c r="V19" s="67"/>
      <c r="W19" s="2"/>
    </row>
    <row r="20" spans="1:23" x14ac:dyDescent="0.25">
      <c r="A20" s="66"/>
      <c r="B20" s="63"/>
      <c r="C20" s="43"/>
      <c r="D20" s="43"/>
      <c r="E20" s="22"/>
      <c r="F20" s="43"/>
      <c r="G20" s="43"/>
      <c r="H20" s="43"/>
      <c r="I20" s="43"/>
      <c r="J20" s="43"/>
      <c r="K20" s="43"/>
      <c r="L20" s="43"/>
      <c r="M20" s="43"/>
      <c r="N20" s="43"/>
      <c r="O20" s="43"/>
      <c r="P20" s="43"/>
      <c r="Q20" s="43"/>
      <c r="R20" s="43"/>
      <c r="S20" s="63"/>
      <c r="T20" s="43"/>
      <c r="U20" s="43"/>
      <c r="V20" s="67"/>
      <c r="W20" s="2"/>
    </row>
    <row r="21" spans="1:23" x14ac:dyDescent="0.25">
      <c r="A21" s="66"/>
      <c r="B21" s="43"/>
      <c r="C21" s="43"/>
      <c r="D21" s="43"/>
      <c r="E21" s="22"/>
      <c r="F21" s="43"/>
      <c r="G21" s="43"/>
      <c r="H21" s="43"/>
      <c r="I21" s="43"/>
      <c r="J21" s="43"/>
      <c r="K21" s="43"/>
      <c r="L21" s="43"/>
      <c r="M21" s="43"/>
      <c r="N21" s="43"/>
      <c r="O21" s="43"/>
      <c r="P21" s="43"/>
      <c r="Q21" s="43"/>
      <c r="R21" s="43"/>
      <c r="S21" s="63"/>
      <c r="T21" s="43"/>
      <c r="U21" s="43"/>
      <c r="V21" s="67"/>
      <c r="W21" s="2"/>
    </row>
    <row r="22" spans="1:23" s="158" customFormat="1" ht="26.25" x14ac:dyDescent="0.4">
      <c r="A22" s="159"/>
      <c r="B22" s="160"/>
      <c r="C22" s="153"/>
      <c r="D22" s="153"/>
      <c r="E22" s="154"/>
      <c r="F22" s="153"/>
      <c r="G22" s="153"/>
      <c r="H22" s="153"/>
      <c r="I22" s="153"/>
      <c r="J22" s="153"/>
      <c r="K22" s="153"/>
      <c r="L22" s="153"/>
      <c r="M22" s="153"/>
      <c r="N22" s="153"/>
      <c r="O22" s="153"/>
      <c r="P22" s="153"/>
      <c r="Q22" s="153"/>
      <c r="R22" s="153"/>
      <c r="S22" s="155"/>
      <c r="T22" s="153"/>
      <c r="U22" s="153"/>
      <c r="V22" s="156"/>
      <c r="W22" s="157"/>
    </row>
    <row r="23" spans="1:23" x14ac:dyDescent="0.25">
      <c r="A23" s="66"/>
      <c r="B23" s="63"/>
      <c r="C23" s="43"/>
      <c r="D23" s="43"/>
      <c r="E23" s="22"/>
      <c r="F23" s="43"/>
      <c r="G23" s="43"/>
      <c r="H23" s="43"/>
      <c r="I23" s="43"/>
      <c r="J23" s="43"/>
      <c r="K23" s="43"/>
      <c r="L23" s="43"/>
      <c r="M23" s="43"/>
      <c r="N23" s="43"/>
      <c r="O23" s="43"/>
      <c r="P23" s="43"/>
      <c r="Q23" s="43"/>
      <c r="R23" s="43"/>
      <c r="S23" s="63"/>
      <c r="T23" s="43"/>
      <c r="U23" s="43"/>
      <c r="V23" s="67"/>
      <c r="W23" s="2"/>
    </row>
    <row r="24" spans="1:23" x14ac:dyDescent="0.25">
      <c r="A24" s="66"/>
      <c r="B24" s="63"/>
      <c r="C24" s="43"/>
      <c r="D24" s="43"/>
      <c r="E24" s="22"/>
      <c r="F24" s="43"/>
      <c r="G24" s="43"/>
      <c r="H24" s="43"/>
      <c r="I24" s="43"/>
      <c r="J24" s="43"/>
      <c r="K24" s="43"/>
      <c r="L24" s="43"/>
      <c r="M24" s="43"/>
      <c r="N24" s="43"/>
      <c r="O24" s="43"/>
      <c r="P24" s="43"/>
      <c r="Q24" s="43"/>
      <c r="R24" s="43"/>
      <c r="S24" s="63"/>
      <c r="T24" s="43"/>
      <c r="U24" s="43"/>
      <c r="V24" s="67"/>
      <c r="W24" s="2"/>
    </row>
    <row r="25" spans="1:23" x14ac:dyDescent="0.25">
      <c r="A25" s="66"/>
      <c r="B25" s="63"/>
      <c r="C25" s="43"/>
      <c r="D25" s="43"/>
      <c r="E25" s="22"/>
      <c r="F25" s="43"/>
      <c r="G25" s="43"/>
      <c r="H25" s="43"/>
      <c r="I25" s="43"/>
      <c r="J25" s="43"/>
      <c r="K25" s="43"/>
      <c r="L25" s="43"/>
      <c r="M25" s="43"/>
      <c r="N25" s="43"/>
      <c r="O25" s="43"/>
      <c r="P25" s="43"/>
      <c r="Q25" s="43"/>
      <c r="R25" s="43"/>
      <c r="S25" s="63"/>
      <c r="T25" s="43"/>
      <c r="U25" s="43"/>
      <c r="V25" s="67"/>
      <c r="W25" s="2"/>
    </row>
    <row r="26" spans="1:23" x14ac:dyDescent="0.25">
      <c r="A26" s="66"/>
      <c r="B26" s="63"/>
      <c r="C26" s="43"/>
      <c r="D26" s="43"/>
      <c r="E26" s="22"/>
      <c r="F26" s="43"/>
      <c r="G26" s="43"/>
      <c r="H26" s="43"/>
      <c r="I26" s="43"/>
      <c r="J26" s="43"/>
      <c r="K26" s="43"/>
      <c r="L26" s="43"/>
      <c r="M26" s="43"/>
      <c r="N26" s="43"/>
      <c r="O26" s="43"/>
      <c r="P26" s="43"/>
      <c r="Q26" s="43"/>
      <c r="R26" s="43"/>
      <c r="S26" s="63"/>
      <c r="T26" s="43"/>
      <c r="U26" s="43"/>
      <c r="V26" s="67"/>
      <c r="W26" s="2"/>
    </row>
    <row r="27" spans="1:23" x14ac:dyDescent="0.25">
      <c r="A27" s="66"/>
      <c r="B27" s="63"/>
      <c r="C27" s="43"/>
      <c r="D27" s="43"/>
      <c r="E27" s="22"/>
      <c r="F27" s="43"/>
      <c r="G27" s="43"/>
      <c r="H27" s="43"/>
      <c r="I27" s="43"/>
      <c r="J27" s="43"/>
      <c r="K27" s="43"/>
      <c r="L27" s="43"/>
      <c r="M27" s="43"/>
      <c r="N27" s="43"/>
      <c r="O27" s="43"/>
      <c r="P27" s="43"/>
      <c r="Q27" s="43"/>
      <c r="R27" s="43"/>
      <c r="S27" s="63"/>
      <c r="T27" s="43"/>
      <c r="U27" s="43"/>
      <c r="V27" s="67"/>
      <c r="W27" s="2"/>
    </row>
    <row r="28" spans="1:23" x14ac:dyDescent="0.25">
      <c r="A28" s="66"/>
      <c r="B28" s="63"/>
      <c r="C28" s="43"/>
      <c r="D28" s="43"/>
      <c r="E28" s="22"/>
      <c r="F28" s="43"/>
      <c r="G28" s="43"/>
      <c r="H28" s="43"/>
      <c r="I28" s="43"/>
      <c r="J28" s="43"/>
      <c r="K28" s="43"/>
      <c r="L28" s="43"/>
      <c r="M28" s="43"/>
      <c r="N28" s="43"/>
      <c r="O28" s="43"/>
      <c r="P28" s="43"/>
      <c r="Q28" s="43"/>
      <c r="R28" s="43"/>
      <c r="S28" s="63"/>
      <c r="T28" s="43"/>
      <c r="U28" s="43"/>
      <c r="V28" s="67"/>
      <c r="W28" s="2"/>
    </row>
    <row r="29" spans="1:23" x14ac:dyDescent="0.25">
      <c r="A29" s="66"/>
      <c r="B29" s="63"/>
      <c r="C29" s="43"/>
      <c r="D29" s="43"/>
      <c r="E29" s="22"/>
      <c r="F29" s="43"/>
      <c r="G29" s="43"/>
      <c r="H29" s="43"/>
      <c r="I29" s="43"/>
      <c r="J29" s="43"/>
      <c r="K29" s="43"/>
      <c r="L29" s="43"/>
      <c r="M29" s="43"/>
      <c r="N29" s="43"/>
      <c r="O29" s="43"/>
      <c r="P29" s="43"/>
      <c r="Q29" s="43"/>
      <c r="R29" s="43"/>
      <c r="S29" s="63"/>
      <c r="T29" s="43"/>
      <c r="U29" s="43"/>
      <c r="V29" s="67"/>
      <c r="W29" s="2"/>
    </row>
    <row r="30" spans="1:23" x14ac:dyDescent="0.25">
      <c r="A30" s="66"/>
      <c r="B30" s="63"/>
      <c r="C30" s="43"/>
      <c r="D30" s="43"/>
      <c r="E30" s="22"/>
      <c r="F30" s="43"/>
      <c r="G30" s="43"/>
      <c r="H30" s="43"/>
      <c r="I30" s="43"/>
      <c r="J30" s="43"/>
      <c r="K30" s="43"/>
      <c r="L30" s="43"/>
      <c r="M30" s="43"/>
      <c r="N30" s="43"/>
      <c r="O30" s="43"/>
      <c r="P30" s="43"/>
      <c r="Q30" s="43"/>
      <c r="R30" s="43"/>
      <c r="S30" s="63"/>
      <c r="T30" s="43"/>
      <c r="U30" s="43"/>
      <c r="V30" s="67"/>
      <c r="W30" s="2"/>
    </row>
    <row r="31" spans="1:23" x14ac:dyDescent="0.25">
      <c r="A31" s="66"/>
      <c r="B31" s="63"/>
      <c r="C31" s="43"/>
      <c r="D31" s="43"/>
      <c r="E31" s="22"/>
      <c r="F31" s="43"/>
      <c r="G31" s="43"/>
      <c r="H31" s="43"/>
      <c r="I31" s="43"/>
      <c r="J31" s="43"/>
      <c r="K31" s="43"/>
      <c r="L31" s="43"/>
      <c r="M31" s="43"/>
      <c r="N31" s="43"/>
      <c r="O31" s="43"/>
      <c r="P31" s="43"/>
      <c r="Q31" s="43"/>
      <c r="R31" s="43"/>
      <c r="S31" s="63"/>
      <c r="T31" s="43"/>
      <c r="U31" s="43"/>
      <c r="V31" s="67"/>
      <c r="W31" s="2"/>
    </row>
    <row r="32" spans="1:23" x14ac:dyDescent="0.25">
      <c r="A32" s="66"/>
      <c r="B32" s="63"/>
      <c r="C32" s="43"/>
      <c r="D32" s="43"/>
      <c r="E32" s="22"/>
      <c r="F32" s="43"/>
      <c r="G32" s="43"/>
      <c r="H32" s="43"/>
      <c r="I32" s="43"/>
      <c r="J32" s="43"/>
      <c r="K32" s="43"/>
      <c r="L32" s="43"/>
      <c r="M32" s="43"/>
      <c r="N32" s="43"/>
      <c r="O32" s="43"/>
      <c r="P32" s="43"/>
      <c r="Q32" s="43"/>
      <c r="R32" s="43"/>
      <c r="S32" s="63"/>
      <c r="T32" s="43"/>
      <c r="U32" s="43"/>
      <c r="V32" s="67"/>
      <c r="W32" s="2"/>
    </row>
    <row r="33" spans="1:23" x14ac:dyDescent="0.25">
      <c r="A33" s="66"/>
      <c r="B33" s="63"/>
      <c r="C33" s="43"/>
      <c r="D33" s="43"/>
      <c r="E33" s="22"/>
      <c r="F33" s="43"/>
      <c r="G33" s="43"/>
      <c r="H33" s="43"/>
      <c r="I33" s="43"/>
      <c r="J33" s="43"/>
      <c r="K33" s="43"/>
      <c r="L33" s="43"/>
      <c r="M33" s="43"/>
      <c r="N33" s="43"/>
      <c r="O33" s="43"/>
      <c r="P33" s="43"/>
      <c r="Q33" s="43"/>
      <c r="R33" s="43"/>
      <c r="S33" s="63"/>
      <c r="T33" s="43"/>
      <c r="U33" s="43"/>
      <c r="V33" s="67"/>
      <c r="W33" s="2"/>
    </row>
    <row r="34" spans="1:23" x14ac:dyDescent="0.25">
      <c r="A34" s="66"/>
      <c r="B34" s="63"/>
      <c r="C34" s="43"/>
      <c r="D34" s="43"/>
      <c r="E34" s="22"/>
      <c r="F34" s="43"/>
      <c r="G34" s="43"/>
      <c r="H34" s="43"/>
      <c r="I34" s="43"/>
      <c r="J34" s="43"/>
      <c r="K34" s="43"/>
      <c r="L34" s="43"/>
      <c r="M34" s="43"/>
      <c r="N34" s="43"/>
      <c r="O34" s="43"/>
      <c r="P34" s="43"/>
      <c r="Q34" s="43"/>
      <c r="R34" s="43"/>
      <c r="S34" s="63"/>
      <c r="T34" s="43"/>
      <c r="U34" s="43"/>
      <c r="V34" s="67"/>
      <c r="W34" s="2"/>
    </row>
    <row r="35" spans="1:23" x14ac:dyDescent="0.25">
      <c r="A35" s="66"/>
      <c r="B35" s="63"/>
      <c r="C35" s="43"/>
      <c r="D35" s="43"/>
      <c r="E35" s="22"/>
      <c r="F35" s="43"/>
      <c r="G35" s="43"/>
      <c r="H35" s="43"/>
      <c r="I35" s="43"/>
      <c r="J35" s="43"/>
      <c r="K35" s="43"/>
      <c r="L35" s="43"/>
      <c r="M35" s="43"/>
      <c r="N35" s="43"/>
      <c r="O35" s="43"/>
      <c r="P35" s="43"/>
      <c r="Q35" s="43"/>
      <c r="R35" s="43"/>
      <c r="S35" s="63"/>
      <c r="T35" s="43"/>
      <c r="U35" s="43"/>
      <c r="V35" s="67"/>
      <c r="W35" s="2"/>
    </row>
    <row r="36" spans="1:23" x14ac:dyDescent="0.25">
      <c r="A36" s="66"/>
      <c r="B36" s="63"/>
      <c r="C36" s="43"/>
      <c r="D36" s="43"/>
      <c r="E36" s="22"/>
      <c r="F36" s="43"/>
      <c r="G36" s="43"/>
      <c r="H36" s="43"/>
      <c r="I36" s="43"/>
      <c r="J36" s="43"/>
      <c r="K36" s="43"/>
      <c r="L36" s="43"/>
      <c r="M36" s="43"/>
      <c r="N36" s="43"/>
      <c r="O36" s="43"/>
      <c r="P36" s="43"/>
      <c r="Q36" s="43"/>
      <c r="R36" s="43"/>
      <c r="S36" s="63"/>
      <c r="T36" s="43"/>
      <c r="U36" s="43"/>
      <c r="V36" s="67"/>
      <c r="W36" s="2"/>
    </row>
    <row r="37" spans="1:23" x14ac:dyDescent="0.25">
      <c r="A37" s="66"/>
      <c r="B37" s="63"/>
      <c r="C37" s="43"/>
      <c r="D37" s="43"/>
      <c r="E37" s="22"/>
      <c r="F37" s="43"/>
      <c r="G37" s="43"/>
      <c r="H37" s="43"/>
      <c r="I37" s="43"/>
      <c r="J37" s="43"/>
      <c r="K37" s="43"/>
      <c r="L37" s="43"/>
      <c r="M37" s="43"/>
      <c r="N37" s="43"/>
      <c r="O37" s="43"/>
      <c r="P37" s="43"/>
      <c r="Q37" s="43"/>
      <c r="R37" s="43"/>
      <c r="S37" s="63"/>
      <c r="T37" s="43"/>
      <c r="U37" s="43"/>
      <c r="V37" s="67"/>
      <c r="W37" s="2"/>
    </row>
    <row r="38" spans="1:23" x14ac:dyDescent="0.25">
      <c r="A38" s="66"/>
      <c r="B38" s="63"/>
      <c r="C38" s="43"/>
      <c r="D38" s="43"/>
      <c r="E38" s="22"/>
      <c r="F38" s="43"/>
      <c r="G38" s="43"/>
      <c r="H38" s="43"/>
      <c r="I38" s="43"/>
      <c r="J38" s="43"/>
      <c r="K38" s="43"/>
      <c r="L38" s="43"/>
      <c r="M38" s="43"/>
      <c r="N38" s="43"/>
      <c r="O38" s="43"/>
      <c r="P38" s="43"/>
      <c r="Q38" s="43"/>
      <c r="R38" s="43"/>
      <c r="S38" s="63"/>
      <c r="T38" s="43"/>
      <c r="U38" s="43"/>
      <c r="V38" s="67"/>
      <c r="W38" s="2"/>
    </row>
    <row r="39" spans="1:23" x14ac:dyDescent="0.25">
      <c r="A39" s="66"/>
      <c r="B39" s="63"/>
      <c r="C39" s="43"/>
      <c r="D39" s="43"/>
      <c r="E39" s="22"/>
      <c r="F39" s="43"/>
      <c r="G39" s="43"/>
      <c r="H39" s="43"/>
      <c r="I39" s="43"/>
      <c r="J39" s="43"/>
      <c r="K39" s="43"/>
      <c r="L39" s="43"/>
      <c r="M39" s="43"/>
      <c r="N39" s="43"/>
      <c r="O39" s="43"/>
      <c r="P39" s="43"/>
      <c r="Q39" s="43"/>
      <c r="R39" s="43"/>
      <c r="S39" s="63"/>
      <c r="T39" s="43"/>
      <c r="U39" s="43"/>
      <c r="V39" s="67"/>
      <c r="W39" s="2"/>
    </row>
    <row r="40" spans="1:23" x14ac:dyDescent="0.25">
      <c r="A40" s="66"/>
      <c r="B40" s="63"/>
      <c r="C40" s="43"/>
      <c r="D40" s="43"/>
      <c r="E40" s="22"/>
      <c r="F40" s="43"/>
      <c r="G40" s="43"/>
      <c r="H40" s="43"/>
      <c r="I40" s="43"/>
      <c r="J40" s="43"/>
      <c r="K40" s="43"/>
      <c r="L40" s="43"/>
      <c r="M40" s="43"/>
      <c r="N40" s="43"/>
      <c r="O40" s="43"/>
      <c r="P40" s="43"/>
      <c r="Q40" s="43"/>
      <c r="R40" s="43"/>
      <c r="S40" s="63"/>
      <c r="T40" s="43"/>
      <c r="U40" s="43"/>
      <c r="V40" s="67"/>
      <c r="W40" s="2"/>
    </row>
    <row r="41" spans="1:23" x14ac:dyDescent="0.25">
      <c r="A41" s="66"/>
      <c r="B41" s="63"/>
      <c r="C41" s="43"/>
      <c r="D41" s="43"/>
      <c r="E41" s="22"/>
      <c r="F41" s="43"/>
      <c r="G41" s="43"/>
      <c r="H41" s="43"/>
      <c r="I41" s="43"/>
      <c r="J41" s="43"/>
      <c r="K41" s="43"/>
      <c r="L41" s="43"/>
      <c r="M41" s="43"/>
      <c r="N41" s="43"/>
      <c r="O41" s="43"/>
      <c r="P41" s="43"/>
      <c r="Q41" s="43"/>
      <c r="R41" s="43"/>
      <c r="S41" s="63"/>
      <c r="T41" s="43"/>
      <c r="U41" s="43"/>
      <c r="V41" s="67"/>
      <c r="W41" s="2"/>
    </row>
    <row r="42" spans="1:23" x14ac:dyDescent="0.25">
      <c r="A42" s="66"/>
      <c r="B42" s="63"/>
      <c r="C42" s="43"/>
      <c r="D42" s="43"/>
      <c r="E42" s="22"/>
      <c r="F42" s="43"/>
      <c r="G42" s="43"/>
      <c r="H42" s="43"/>
      <c r="I42" s="43"/>
      <c r="J42" s="43"/>
      <c r="K42" s="43"/>
      <c r="L42" s="43"/>
      <c r="M42" s="43"/>
      <c r="N42" s="43"/>
      <c r="O42" s="43"/>
      <c r="P42" s="43"/>
      <c r="Q42" s="43"/>
      <c r="R42" s="43"/>
      <c r="S42" s="63"/>
      <c r="T42" s="43"/>
      <c r="U42" s="43"/>
      <c r="V42" s="67"/>
      <c r="W42" s="2"/>
    </row>
    <row r="43" spans="1:23" x14ac:dyDescent="0.25">
      <c r="A43" s="66"/>
      <c r="B43" s="63"/>
      <c r="C43" s="43"/>
      <c r="D43" s="43"/>
      <c r="E43" s="22"/>
      <c r="F43" s="43"/>
      <c r="G43" s="43"/>
      <c r="H43" s="43"/>
      <c r="I43" s="43"/>
      <c r="J43" s="43"/>
      <c r="K43" s="43"/>
      <c r="L43" s="43"/>
      <c r="M43" s="43"/>
      <c r="N43" s="43"/>
      <c r="O43" s="43"/>
      <c r="P43" s="43"/>
      <c r="Q43" s="43"/>
      <c r="R43" s="43"/>
      <c r="S43" s="63"/>
      <c r="T43" s="43"/>
      <c r="U43" s="43"/>
      <c r="V43" s="67"/>
      <c r="W43" s="2"/>
    </row>
    <row r="44" spans="1:23" x14ac:dyDescent="0.25">
      <c r="A44" s="66"/>
      <c r="B44" s="63"/>
      <c r="C44" s="43"/>
      <c r="D44" s="43"/>
      <c r="E44" s="22"/>
      <c r="F44" s="43"/>
      <c r="G44" s="43"/>
      <c r="H44" s="43"/>
      <c r="I44" s="43"/>
      <c r="J44" s="43"/>
      <c r="K44" s="43"/>
      <c r="L44" s="43"/>
      <c r="M44" s="43"/>
      <c r="N44" s="43"/>
      <c r="O44" s="43"/>
      <c r="P44" s="43"/>
      <c r="Q44" s="43"/>
      <c r="R44" s="43"/>
      <c r="S44" s="63"/>
      <c r="T44" s="43"/>
      <c r="U44" s="43"/>
      <c r="V44" s="67"/>
      <c r="W44" s="2"/>
    </row>
    <row r="45" spans="1:23" x14ac:dyDescent="0.25">
      <c r="A45" s="66"/>
      <c r="B45" s="63"/>
      <c r="C45" s="43"/>
      <c r="D45" s="43"/>
      <c r="E45" s="22"/>
      <c r="F45" s="43"/>
      <c r="G45" s="43"/>
      <c r="H45" s="43"/>
      <c r="I45" s="43"/>
      <c r="J45" s="43"/>
      <c r="K45" s="43"/>
      <c r="L45" s="43"/>
      <c r="M45" s="43"/>
      <c r="N45" s="43"/>
      <c r="O45" s="43"/>
      <c r="P45" s="43"/>
      <c r="Q45" s="43"/>
      <c r="R45" s="43"/>
      <c r="S45" s="63"/>
      <c r="T45" s="43"/>
      <c r="U45" s="43"/>
      <c r="V45" s="67"/>
      <c r="W45" s="2"/>
    </row>
    <row r="46" spans="1:23" x14ac:dyDescent="0.25">
      <c r="A46" s="66"/>
      <c r="B46" s="63"/>
      <c r="C46" s="43"/>
      <c r="D46" s="43"/>
      <c r="E46" s="22"/>
      <c r="F46" s="43"/>
      <c r="G46" s="43"/>
      <c r="H46" s="43"/>
      <c r="I46" s="43"/>
      <c r="J46" s="43"/>
      <c r="K46" s="43"/>
      <c r="L46" s="43"/>
      <c r="M46" s="43"/>
      <c r="N46" s="43"/>
      <c r="O46" s="43"/>
      <c r="P46" s="43"/>
      <c r="Q46" s="43"/>
      <c r="R46" s="43"/>
      <c r="S46" s="63"/>
      <c r="T46" s="43"/>
      <c r="U46" s="43"/>
      <c r="V46" s="67"/>
      <c r="W46" s="2"/>
    </row>
    <row r="47" spans="1:23" x14ac:dyDescent="0.25">
      <c r="A47" s="66"/>
      <c r="B47" s="63"/>
      <c r="C47" s="43"/>
      <c r="D47" s="43"/>
      <c r="E47" s="22"/>
      <c r="F47" s="43"/>
      <c r="G47" s="43"/>
      <c r="H47" s="43"/>
      <c r="I47" s="43"/>
      <c r="J47" s="43"/>
      <c r="K47" s="43"/>
      <c r="L47" s="43"/>
      <c r="M47" s="43"/>
      <c r="N47" s="43"/>
      <c r="O47" s="43"/>
      <c r="P47" s="43"/>
      <c r="Q47" s="43"/>
      <c r="R47" s="43"/>
      <c r="S47" s="63"/>
      <c r="T47" s="43"/>
      <c r="U47" s="43"/>
      <c r="V47" s="67"/>
      <c r="W47" s="2"/>
    </row>
    <row r="48" spans="1:23" x14ac:dyDescent="0.25">
      <c r="A48" s="66"/>
      <c r="B48" s="63"/>
      <c r="C48" s="43"/>
      <c r="D48" s="43"/>
      <c r="E48" s="22"/>
      <c r="F48" s="43"/>
      <c r="G48" s="43"/>
      <c r="H48" s="43"/>
      <c r="I48" s="43"/>
      <c r="J48" s="43"/>
      <c r="K48" s="43"/>
      <c r="L48" s="43"/>
      <c r="M48" s="43"/>
      <c r="N48" s="43"/>
      <c r="O48" s="43"/>
      <c r="P48" s="43"/>
      <c r="Q48" s="43"/>
      <c r="R48" s="43"/>
      <c r="S48" s="43"/>
      <c r="T48" s="43"/>
      <c r="U48" s="43"/>
      <c r="V48" s="67"/>
      <c r="W48" s="2"/>
    </row>
    <row r="49" spans="1:23" x14ac:dyDescent="0.25">
      <c r="A49" s="66"/>
      <c r="B49" s="63"/>
      <c r="C49" s="43"/>
      <c r="D49" s="43"/>
      <c r="E49" s="22"/>
      <c r="F49" s="43"/>
      <c r="G49" s="43"/>
      <c r="H49" s="43"/>
      <c r="I49" s="43"/>
      <c r="J49" s="43"/>
      <c r="K49" s="43"/>
      <c r="L49" s="43"/>
      <c r="M49" s="43"/>
      <c r="N49" s="43"/>
      <c r="O49" s="43"/>
      <c r="P49" s="43"/>
      <c r="Q49" s="43"/>
      <c r="R49" s="661" t="s">
        <v>127</v>
      </c>
      <c r="S49" s="661"/>
      <c r="T49" s="661"/>
      <c r="U49" s="661"/>
      <c r="V49" s="662"/>
      <c r="W49" s="2"/>
    </row>
    <row r="50" spans="1:23" x14ac:dyDescent="0.25">
      <c r="A50" s="66"/>
      <c r="B50" s="63"/>
      <c r="C50" s="43"/>
      <c r="D50" s="43"/>
      <c r="E50" s="22"/>
      <c r="F50" s="43"/>
      <c r="G50" s="43"/>
      <c r="H50" s="43"/>
      <c r="I50" s="43"/>
      <c r="J50" s="43"/>
      <c r="K50" s="43"/>
      <c r="L50" s="43"/>
      <c r="M50" s="43"/>
      <c r="N50" s="43"/>
      <c r="O50" s="43"/>
      <c r="P50" s="43"/>
      <c r="Q50" s="43"/>
      <c r="R50" s="661"/>
      <c r="S50" s="661"/>
      <c r="T50" s="661"/>
      <c r="U50" s="661"/>
      <c r="V50" s="662"/>
      <c r="W50" s="2"/>
    </row>
    <row r="51" spans="1:23" x14ac:dyDescent="0.25">
      <c r="A51" s="66"/>
      <c r="B51" s="63"/>
      <c r="C51" s="43"/>
      <c r="D51" s="43"/>
      <c r="E51" s="22"/>
      <c r="F51" s="43"/>
      <c r="G51" s="43"/>
      <c r="H51" s="43"/>
      <c r="I51" s="43"/>
      <c r="J51" s="43"/>
      <c r="K51" s="43"/>
      <c r="L51" s="43"/>
      <c r="M51" s="43"/>
      <c r="N51" s="43"/>
      <c r="O51" s="43"/>
      <c r="P51" s="43"/>
      <c r="Q51" s="43"/>
      <c r="R51" s="43"/>
      <c r="S51" s="63"/>
      <c r="T51" s="43"/>
      <c r="U51" s="43"/>
      <c r="V51" s="67"/>
      <c r="W51" s="2"/>
    </row>
    <row r="52" spans="1:23" x14ac:dyDescent="0.25">
      <c r="A52" s="66"/>
      <c r="B52" s="63"/>
      <c r="C52" s="43"/>
      <c r="D52" s="43"/>
      <c r="E52" s="22"/>
      <c r="F52" s="43"/>
      <c r="G52" s="43"/>
      <c r="H52" s="43"/>
      <c r="I52" s="43"/>
      <c r="J52" s="43"/>
      <c r="K52" s="43"/>
      <c r="L52" s="43"/>
      <c r="M52" s="43"/>
      <c r="N52" s="43"/>
      <c r="O52" s="43"/>
      <c r="P52" s="43"/>
      <c r="Q52" s="43"/>
      <c r="R52" s="43"/>
      <c r="S52" s="63"/>
      <c r="T52" s="43"/>
      <c r="U52" s="43"/>
      <c r="V52" s="67"/>
      <c r="W52" s="2"/>
    </row>
    <row r="53" spans="1:23" x14ac:dyDescent="0.25">
      <c r="A53" s="66"/>
      <c r="B53" s="63"/>
      <c r="C53" s="43"/>
      <c r="D53" s="43"/>
      <c r="E53" s="22"/>
      <c r="F53" s="43"/>
      <c r="G53" s="43"/>
      <c r="H53" s="43"/>
      <c r="I53" s="43"/>
      <c r="J53" s="43"/>
      <c r="K53" s="43"/>
      <c r="L53" s="43"/>
      <c r="M53" s="43"/>
      <c r="N53" s="43"/>
      <c r="O53" s="43"/>
      <c r="P53" s="43"/>
      <c r="Q53" s="43"/>
      <c r="R53" s="43"/>
      <c r="S53" s="63"/>
      <c r="T53" s="43"/>
      <c r="U53" s="43"/>
      <c r="V53" s="67"/>
      <c r="W53" s="2"/>
    </row>
    <row r="54" spans="1:23" x14ac:dyDescent="0.25">
      <c r="A54" s="66"/>
      <c r="B54" s="63"/>
      <c r="C54" s="43"/>
      <c r="D54" s="43"/>
      <c r="E54" s="22"/>
      <c r="F54" s="43"/>
      <c r="G54" s="43"/>
      <c r="H54" s="43"/>
      <c r="I54" s="43"/>
      <c r="J54" s="43"/>
      <c r="K54" s="43"/>
      <c r="L54" s="43"/>
      <c r="M54" s="43"/>
      <c r="N54" s="43"/>
      <c r="O54" s="43"/>
      <c r="P54" s="43"/>
      <c r="Q54" s="43"/>
      <c r="R54" s="43"/>
      <c r="S54" s="63"/>
      <c r="T54" s="43"/>
      <c r="U54" s="43"/>
      <c r="V54" s="67"/>
      <c r="W54" s="2"/>
    </row>
    <row r="55" spans="1:23" s="158" customFormat="1" ht="26.25" x14ac:dyDescent="0.4">
      <c r="A55" s="159"/>
      <c r="B55" s="160"/>
      <c r="C55" s="153"/>
      <c r="D55" s="153"/>
      <c r="E55" s="154"/>
      <c r="F55" s="153"/>
      <c r="G55" s="153"/>
      <c r="H55" s="153"/>
      <c r="I55" s="153"/>
      <c r="J55" s="153"/>
      <c r="K55" s="153"/>
      <c r="L55" s="153"/>
      <c r="M55" s="153"/>
      <c r="N55" s="153"/>
      <c r="O55" s="153"/>
      <c r="P55" s="153"/>
      <c r="Q55" s="153"/>
      <c r="R55" s="153"/>
      <c r="S55" s="155"/>
      <c r="T55" s="153"/>
      <c r="U55" s="153"/>
      <c r="V55" s="156"/>
      <c r="W55" s="157"/>
    </row>
    <row r="56" spans="1:23" x14ac:dyDescent="0.25">
      <c r="A56" s="66"/>
      <c r="B56" s="63"/>
      <c r="C56" s="43"/>
      <c r="D56" s="43"/>
      <c r="E56" s="22"/>
      <c r="F56" s="43"/>
      <c r="G56" s="43"/>
      <c r="H56" s="43"/>
      <c r="I56" s="43"/>
      <c r="J56" s="43"/>
      <c r="K56" s="43"/>
      <c r="L56" s="43"/>
      <c r="M56" s="43"/>
      <c r="N56" s="43"/>
      <c r="O56" s="43"/>
      <c r="P56" s="43"/>
      <c r="Q56" s="43"/>
      <c r="R56" s="43"/>
      <c r="S56" s="63"/>
      <c r="T56" s="43"/>
      <c r="U56" s="43"/>
      <c r="V56" s="67"/>
      <c r="W56" s="2"/>
    </row>
    <row r="57" spans="1:23" x14ac:dyDescent="0.25">
      <c r="A57" s="66"/>
      <c r="B57" s="63"/>
      <c r="C57" s="43"/>
      <c r="D57" s="43"/>
      <c r="E57" s="22"/>
      <c r="F57" s="43"/>
      <c r="G57" s="43"/>
      <c r="H57" s="43"/>
      <c r="I57" s="43"/>
      <c r="J57" s="43"/>
      <c r="K57" s="43"/>
      <c r="L57" s="43"/>
      <c r="M57" s="43"/>
      <c r="N57" s="43"/>
      <c r="O57" s="43"/>
      <c r="P57" s="43"/>
      <c r="Q57" s="43"/>
      <c r="R57" s="43"/>
      <c r="S57" s="63"/>
      <c r="T57" s="43"/>
      <c r="U57" s="43"/>
      <c r="V57" s="67"/>
      <c r="W57" s="2"/>
    </row>
    <row r="58" spans="1:23" x14ac:dyDescent="0.25">
      <c r="A58" s="66"/>
      <c r="B58" s="63"/>
      <c r="C58" s="43"/>
      <c r="D58" s="43"/>
      <c r="E58" s="22"/>
      <c r="F58" s="43"/>
      <c r="G58" s="43"/>
      <c r="H58" s="43"/>
      <c r="I58" s="43"/>
      <c r="J58" s="43"/>
      <c r="K58" s="43"/>
      <c r="L58" s="43"/>
      <c r="M58" s="43"/>
      <c r="N58" s="43"/>
      <c r="O58" s="43"/>
      <c r="P58" s="43"/>
      <c r="Q58" s="43"/>
      <c r="R58" s="43"/>
      <c r="S58" s="63"/>
      <c r="T58" s="43"/>
      <c r="U58" s="43"/>
      <c r="V58" s="67"/>
      <c r="W58" s="2"/>
    </row>
    <row r="59" spans="1:23" x14ac:dyDescent="0.25">
      <c r="A59" s="66"/>
      <c r="B59" s="63"/>
      <c r="C59" s="43"/>
      <c r="D59" s="43"/>
      <c r="E59" s="22"/>
      <c r="F59" s="43"/>
      <c r="G59" s="43"/>
      <c r="H59" s="43"/>
      <c r="I59" s="43"/>
      <c r="J59" s="43"/>
      <c r="K59" s="43"/>
      <c r="L59" s="43"/>
      <c r="M59" s="43"/>
      <c r="N59" s="43"/>
      <c r="O59" s="43"/>
      <c r="P59" s="43"/>
      <c r="Q59" s="43"/>
      <c r="R59" s="43"/>
      <c r="S59" s="63"/>
      <c r="T59" s="43"/>
      <c r="U59" s="43"/>
      <c r="V59" s="67"/>
      <c r="W59" s="2"/>
    </row>
    <row r="60" spans="1:23" x14ac:dyDescent="0.25">
      <c r="A60" s="66"/>
      <c r="B60" s="63"/>
      <c r="C60" s="43"/>
      <c r="D60" s="43"/>
      <c r="E60" s="22"/>
      <c r="F60" s="43"/>
      <c r="G60" s="43"/>
      <c r="H60" s="43"/>
      <c r="I60" s="43"/>
      <c r="J60" s="43"/>
      <c r="K60" s="43"/>
      <c r="L60" s="43"/>
      <c r="M60" s="43"/>
      <c r="N60" s="43"/>
      <c r="O60" s="43"/>
      <c r="P60" s="43"/>
      <c r="Q60" s="43"/>
      <c r="R60" s="43"/>
      <c r="S60" s="63"/>
      <c r="T60" s="43"/>
      <c r="U60" s="43"/>
      <c r="V60" s="67"/>
      <c r="W60" s="2"/>
    </row>
    <row r="61" spans="1:23" x14ac:dyDescent="0.25">
      <c r="A61" s="66"/>
      <c r="B61" s="63"/>
      <c r="C61" s="43"/>
      <c r="D61" s="43"/>
      <c r="E61" s="22"/>
      <c r="F61" s="43"/>
      <c r="G61" s="43"/>
      <c r="H61" s="43"/>
      <c r="I61" s="43"/>
      <c r="J61" s="43"/>
      <c r="K61" s="43"/>
      <c r="L61" s="43"/>
      <c r="M61" s="43"/>
      <c r="N61" s="43"/>
      <c r="O61" s="43"/>
      <c r="P61" s="43"/>
      <c r="Q61" s="43"/>
      <c r="R61" s="43"/>
      <c r="S61" s="63"/>
      <c r="T61" s="43"/>
      <c r="U61" s="43"/>
      <c r="V61" s="67"/>
      <c r="W61" s="2"/>
    </row>
    <row r="62" spans="1:23" x14ac:dyDescent="0.25">
      <c r="A62" s="66"/>
      <c r="B62" s="63"/>
      <c r="C62" s="43"/>
      <c r="D62" s="43"/>
      <c r="E62" s="22"/>
      <c r="F62" s="43"/>
      <c r="G62" s="43"/>
      <c r="H62" s="43"/>
      <c r="I62" s="43"/>
      <c r="J62" s="43"/>
      <c r="K62" s="43"/>
      <c r="L62" s="43"/>
      <c r="M62" s="43"/>
      <c r="N62" s="43"/>
      <c r="O62" s="43"/>
      <c r="P62" s="43"/>
      <c r="Q62" s="43"/>
      <c r="R62" s="43"/>
      <c r="S62" s="63"/>
      <c r="T62" s="43"/>
      <c r="U62" s="43"/>
      <c r="V62" s="67"/>
      <c r="W62" s="2"/>
    </row>
    <row r="63" spans="1:23" x14ac:dyDescent="0.25">
      <c r="A63" s="66"/>
      <c r="B63" s="63"/>
      <c r="C63" s="43"/>
      <c r="D63" s="43"/>
      <c r="E63" s="22"/>
      <c r="F63" s="43"/>
      <c r="G63" s="43"/>
      <c r="H63" s="43"/>
      <c r="I63" s="43"/>
      <c r="J63" s="43"/>
      <c r="K63" s="43"/>
      <c r="L63" s="43"/>
      <c r="M63" s="43"/>
      <c r="N63" s="43"/>
      <c r="O63" s="43"/>
      <c r="P63" s="43"/>
      <c r="Q63" s="43"/>
      <c r="R63" s="43"/>
      <c r="S63" s="63"/>
      <c r="T63" s="43"/>
      <c r="U63" s="43"/>
      <c r="V63" s="67"/>
      <c r="W63" s="2"/>
    </row>
    <row r="64" spans="1:23" x14ac:dyDescent="0.25">
      <c r="A64" s="66"/>
      <c r="B64" s="63"/>
      <c r="C64" s="43"/>
      <c r="D64" s="43"/>
      <c r="E64" s="22"/>
      <c r="F64" s="43"/>
      <c r="G64" s="43"/>
      <c r="H64" s="43"/>
      <c r="I64" s="43"/>
      <c r="J64" s="43"/>
      <c r="K64" s="43"/>
      <c r="L64" s="43"/>
      <c r="M64" s="43"/>
      <c r="N64" s="43"/>
      <c r="O64" s="43"/>
      <c r="P64" s="43"/>
      <c r="Q64" s="43"/>
      <c r="R64" s="43"/>
      <c r="S64" s="63"/>
      <c r="T64" s="43"/>
      <c r="U64" s="43"/>
      <c r="V64" s="67"/>
      <c r="W64" s="2"/>
    </row>
    <row r="65" spans="1:23" x14ac:dyDescent="0.25">
      <c r="A65" s="66"/>
      <c r="B65" s="63"/>
      <c r="C65" s="43"/>
      <c r="D65" s="43"/>
      <c r="E65" s="22"/>
      <c r="F65" s="43"/>
      <c r="G65" s="43"/>
      <c r="H65" s="43"/>
      <c r="I65" s="43"/>
      <c r="J65" s="43"/>
      <c r="K65" s="43"/>
      <c r="L65" s="43"/>
      <c r="M65" s="43"/>
      <c r="N65" s="43"/>
      <c r="O65" s="43"/>
      <c r="P65" s="43"/>
      <c r="Q65" s="43"/>
      <c r="R65" s="43"/>
      <c r="S65" s="63"/>
      <c r="T65" s="43"/>
      <c r="U65" s="43"/>
      <c r="V65" s="67"/>
      <c r="W65" s="2"/>
    </row>
    <row r="66" spans="1:23" x14ac:dyDescent="0.25">
      <c r="A66" s="66"/>
      <c r="B66" s="63"/>
      <c r="C66" s="43"/>
      <c r="D66" s="43"/>
      <c r="E66" s="22"/>
      <c r="F66" s="43"/>
      <c r="G66" s="43"/>
      <c r="H66" s="43"/>
      <c r="I66" s="43"/>
      <c r="J66" s="43"/>
      <c r="K66" s="43"/>
      <c r="L66" s="43"/>
      <c r="M66" s="43"/>
      <c r="N66" s="43"/>
      <c r="O66" s="43"/>
      <c r="P66" s="43"/>
      <c r="Q66" s="43"/>
      <c r="R66" s="43"/>
      <c r="S66" s="63"/>
      <c r="T66" s="43"/>
      <c r="U66" s="43"/>
      <c r="V66" s="67"/>
      <c r="W66" s="2"/>
    </row>
    <row r="67" spans="1:23" x14ac:dyDescent="0.25">
      <c r="A67" s="66"/>
      <c r="B67" s="63"/>
      <c r="C67" s="43"/>
      <c r="D67" s="43"/>
      <c r="E67" s="22"/>
      <c r="F67" s="43"/>
      <c r="G67" s="43"/>
      <c r="H67" s="43"/>
      <c r="I67" s="43"/>
      <c r="J67" s="43"/>
      <c r="K67" s="43"/>
      <c r="L67" s="43"/>
      <c r="M67" s="43"/>
      <c r="N67" s="43"/>
      <c r="O67" s="43"/>
      <c r="P67" s="43"/>
      <c r="Q67" s="43"/>
      <c r="R67" s="43"/>
      <c r="S67" s="63"/>
      <c r="T67" s="43"/>
      <c r="U67" s="43"/>
      <c r="V67" s="67"/>
      <c r="W67" s="2"/>
    </row>
    <row r="68" spans="1:23" x14ac:dyDescent="0.25">
      <c r="A68" s="66"/>
      <c r="B68" s="63"/>
      <c r="C68" s="43"/>
      <c r="D68" s="43"/>
      <c r="E68" s="22"/>
      <c r="F68" s="43"/>
      <c r="G68" s="43"/>
      <c r="H68" s="43"/>
      <c r="I68" s="43"/>
      <c r="J68" s="43"/>
      <c r="K68" s="43"/>
      <c r="L68" s="43"/>
      <c r="M68" s="43"/>
      <c r="N68" s="43"/>
      <c r="O68" s="43"/>
      <c r="P68" s="43"/>
      <c r="Q68" s="43"/>
      <c r="R68" s="43"/>
      <c r="S68" s="63"/>
      <c r="T68" s="43"/>
      <c r="U68" s="43"/>
      <c r="V68" s="67"/>
      <c r="W68" s="2"/>
    </row>
    <row r="69" spans="1:23" x14ac:dyDescent="0.25">
      <c r="A69" s="66"/>
      <c r="B69" s="63"/>
      <c r="C69" s="43"/>
      <c r="D69" s="43"/>
      <c r="E69" s="22"/>
      <c r="F69" s="43"/>
      <c r="G69" s="43"/>
      <c r="H69" s="43"/>
      <c r="I69" s="43"/>
      <c r="J69" s="43"/>
      <c r="K69" s="43"/>
      <c r="L69" s="43"/>
      <c r="M69" s="43"/>
      <c r="N69" s="43"/>
      <c r="O69" s="43"/>
      <c r="P69" s="43"/>
      <c r="Q69" s="43"/>
      <c r="R69" s="43"/>
      <c r="S69" s="63"/>
      <c r="T69" s="43"/>
      <c r="U69" s="43"/>
      <c r="V69" s="67"/>
      <c r="W69" s="2"/>
    </row>
    <row r="70" spans="1:23" x14ac:dyDescent="0.25">
      <c r="A70" s="66"/>
      <c r="B70" s="63"/>
      <c r="C70" s="43"/>
      <c r="D70" s="43"/>
      <c r="E70" s="22"/>
      <c r="F70" s="43"/>
      <c r="G70" s="43"/>
      <c r="H70" s="43"/>
      <c r="I70" s="43"/>
      <c r="J70" s="43"/>
      <c r="K70" s="43"/>
      <c r="L70" s="43"/>
      <c r="M70" s="43"/>
      <c r="N70" s="43"/>
      <c r="O70" s="43"/>
      <c r="P70" s="43"/>
      <c r="Q70" s="43"/>
      <c r="R70" s="43"/>
      <c r="S70" s="63"/>
      <c r="T70" s="43"/>
      <c r="U70" s="43"/>
      <c r="V70" s="67"/>
      <c r="W70" s="2"/>
    </row>
    <row r="71" spans="1:23" x14ac:dyDescent="0.25">
      <c r="A71" s="66"/>
      <c r="B71" s="63"/>
      <c r="C71" s="43"/>
      <c r="D71" s="43"/>
      <c r="E71" s="22"/>
      <c r="F71" s="43"/>
      <c r="G71" s="43"/>
      <c r="H71" s="43"/>
      <c r="I71" s="43"/>
      <c r="J71" s="43"/>
      <c r="K71" s="43"/>
      <c r="L71" s="43"/>
      <c r="M71" s="43"/>
      <c r="N71" s="43"/>
      <c r="O71" s="43"/>
      <c r="P71" s="43"/>
      <c r="Q71" s="43"/>
      <c r="R71" s="43"/>
      <c r="S71" s="63"/>
      <c r="T71" s="43"/>
      <c r="U71" s="43"/>
      <c r="V71" s="67"/>
      <c r="W71" s="2"/>
    </row>
    <row r="72" spans="1:23" x14ac:dyDescent="0.25">
      <c r="A72" s="66"/>
      <c r="B72" s="63"/>
      <c r="C72" s="43"/>
      <c r="D72" s="43"/>
      <c r="E72" s="22"/>
      <c r="F72" s="43"/>
      <c r="G72" s="43"/>
      <c r="H72" s="43"/>
      <c r="I72" s="43"/>
      <c r="J72" s="43"/>
      <c r="K72" s="43"/>
      <c r="L72" s="43"/>
      <c r="M72" s="43"/>
      <c r="N72" s="43"/>
      <c r="O72" s="43"/>
      <c r="P72" s="43"/>
      <c r="Q72" s="43"/>
      <c r="R72" s="43"/>
      <c r="S72" s="63"/>
      <c r="T72" s="43"/>
      <c r="U72" s="43"/>
      <c r="V72" s="67"/>
      <c r="W72" s="2"/>
    </row>
    <row r="73" spans="1:23" x14ac:dyDescent="0.25">
      <c r="A73" s="66"/>
      <c r="B73" s="63"/>
      <c r="C73" s="43"/>
      <c r="D73" s="43"/>
      <c r="E73" s="22"/>
      <c r="F73" s="43"/>
      <c r="G73" s="43"/>
      <c r="H73" s="43"/>
      <c r="I73" s="43"/>
      <c r="J73" s="43"/>
      <c r="K73" s="43"/>
      <c r="L73" s="43"/>
      <c r="M73" s="43"/>
      <c r="N73" s="43"/>
      <c r="O73" s="43"/>
      <c r="P73" s="43"/>
      <c r="Q73" s="43"/>
      <c r="R73" s="43"/>
      <c r="S73" s="63"/>
      <c r="T73" s="43"/>
      <c r="U73" s="43"/>
      <c r="V73" s="67"/>
      <c r="W73" s="2"/>
    </row>
    <row r="74" spans="1:23" x14ac:dyDescent="0.25">
      <c r="A74" s="66"/>
      <c r="B74" s="63"/>
      <c r="C74" s="43"/>
      <c r="D74" s="43"/>
      <c r="E74" s="22"/>
      <c r="F74" s="43"/>
      <c r="G74" s="43"/>
      <c r="H74" s="43"/>
      <c r="I74" s="43"/>
      <c r="J74" s="43"/>
      <c r="K74" s="43"/>
      <c r="L74" s="43"/>
      <c r="M74" s="43"/>
      <c r="N74" s="43"/>
      <c r="O74" s="43"/>
      <c r="P74" s="43"/>
      <c r="Q74" s="43"/>
      <c r="R74" s="43"/>
      <c r="S74" s="63"/>
      <c r="T74" s="43"/>
      <c r="U74" s="43"/>
      <c r="V74" s="67"/>
      <c r="W74" s="2"/>
    </row>
    <row r="75" spans="1:23" x14ac:dyDescent="0.25">
      <c r="A75" s="66"/>
      <c r="B75" s="63"/>
      <c r="C75" s="43"/>
      <c r="D75" s="43"/>
      <c r="E75" s="22"/>
      <c r="F75" s="43"/>
      <c r="G75" s="43"/>
      <c r="H75" s="43"/>
      <c r="I75" s="43"/>
      <c r="J75" s="43"/>
      <c r="K75" s="43"/>
      <c r="L75" s="43"/>
      <c r="M75" s="43"/>
      <c r="N75" s="43"/>
      <c r="O75" s="43"/>
      <c r="P75" s="43"/>
      <c r="Q75" s="43"/>
      <c r="R75" s="43"/>
      <c r="S75" s="63"/>
      <c r="T75" s="43"/>
      <c r="U75" s="43"/>
      <c r="V75" s="67"/>
      <c r="W75" s="2"/>
    </row>
    <row r="76" spans="1:23" x14ac:dyDescent="0.25">
      <c r="A76" s="66"/>
      <c r="B76" s="63"/>
      <c r="C76" s="43"/>
      <c r="D76" s="43"/>
      <c r="E76" s="22"/>
      <c r="F76" s="43"/>
      <c r="G76" s="43"/>
      <c r="H76" s="43"/>
      <c r="I76" s="43"/>
      <c r="J76" s="43"/>
      <c r="K76" s="43"/>
      <c r="L76" s="43"/>
      <c r="M76" s="43"/>
      <c r="N76" s="43"/>
      <c r="O76" s="43"/>
      <c r="P76" s="43"/>
      <c r="Q76" s="43"/>
      <c r="R76" s="43"/>
      <c r="S76" s="63"/>
      <c r="T76" s="43"/>
      <c r="U76" s="43"/>
      <c r="V76" s="67"/>
      <c r="W76" s="2"/>
    </row>
    <row r="77" spans="1:23" x14ac:dyDescent="0.25">
      <c r="A77" s="66"/>
      <c r="B77" s="63"/>
      <c r="C77" s="43"/>
      <c r="D77" s="43"/>
      <c r="E77" s="22"/>
      <c r="F77" s="43"/>
      <c r="G77" s="43"/>
      <c r="H77" s="43"/>
      <c r="I77" s="43"/>
      <c r="J77" s="43"/>
      <c r="K77" s="43"/>
      <c r="L77" s="43"/>
      <c r="M77" s="43"/>
      <c r="N77" s="43"/>
      <c r="O77" s="43"/>
      <c r="P77" s="43"/>
      <c r="Q77" s="43"/>
      <c r="R77" s="43"/>
      <c r="S77" s="63"/>
      <c r="T77" s="43"/>
      <c r="U77" s="43"/>
      <c r="V77" s="67"/>
      <c r="W77" s="2"/>
    </row>
    <row r="78" spans="1:23" x14ac:dyDescent="0.25">
      <c r="A78" s="66"/>
      <c r="B78" s="63"/>
      <c r="C78" s="43"/>
      <c r="D78" s="43"/>
      <c r="E78" s="22"/>
      <c r="F78" s="43"/>
      <c r="G78" s="43"/>
      <c r="H78" s="43"/>
      <c r="I78" s="43"/>
      <c r="J78" s="43"/>
      <c r="K78" s="43"/>
      <c r="L78" s="43"/>
      <c r="M78" s="43"/>
      <c r="N78" s="43"/>
      <c r="O78" s="43"/>
      <c r="P78" s="43"/>
      <c r="Q78" s="43"/>
      <c r="R78" s="43"/>
      <c r="S78" s="63"/>
      <c r="T78" s="43"/>
      <c r="U78" s="43"/>
      <c r="V78" s="67"/>
      <c r="W78" s="2"/>
    </row>
    <row r="79" spans="1:23" x14ac:dyDescent="0.25">
      <c r="A79" s="66"/>
      <c r="B79" s="63"/>
      <c r="C79" s="43"/>
      <c r="D79" s="43"/>
      <c r="E79" s="22"/>
      <c r="F79" s="43"/>
      <c r="G79" s="43"/>
      <c r="H79" s="43"/>
      <c r="I79" s="43"/>
      <c r="J79" s="43"/>
      <c r="K79" s="43"/>
      <c r="L79" s="43"/>
      <c r="M79" s="43"/>
      <c r="N79" s="43"/>
      <c r="O79" s="43"/>
      <c r="P79" s="43"/>
      <c r="Q79" s="43"/>
      <c r="R79" s="43"/>
      <c r="S79" s="63"/>
      <c r="T79" s="43"/>
      <c r="U79" s="43"/>
      <c r="V79" s="67"/>
      <c r="W79" s="2"/>
    </row>
    <row r="80" spans="1:23" x14ac:dyDescent="0.25">
      <c r="A80" s="66"/>
      <c r="B80" s="63"/>
      <c r="C80" s="43"/>
      <c r="D80" s="43"/>
      <c r="E80" s="22"/>
      <c r="F80" s="43"/>
      <c r="G80" s="43"/>
      <c r="H80" s="43"/>
      <c r="I80" s="43"/>
      <c r="J80" s="43"/>
      <c r="K80" s="43"/>
      <c r="L80" s="43"/>
      <c r="M80" s="43"/>
      <c r="N80" s="43"/>
      <c r="O80" s="43"/>
      <c r="P80" s="43"/>
      <c r="Q80" s="43"/>
      <c r="R80" s="43"/>
      <c r="S80" s="63"/>
      <c r="T80" s="43"/>
      <c r="U80" s="43"/>
      <c r="V80" s="67"/>
      <c r="W80" s="2"/>
    </row>
    <row r="81" spans="1:23" x14ac:dyDescent="0.25">
      <c r="A81" s="66"/>
      <c r="B81" s="63"/>
      <c r="C81" s="43"/>
      <c r="D81" s="43"/>
      <c r="E81" s="22"/>
      <c r="F81" s="43"/>
      <c r="G81" s="43"/>
      <c r="H81" s="43"/>
      <c r="I81" s="43"/>
      <c r="J81" s="43"/>
      <c r="K81" s="43"/>
      <c r="L81" s="43"/>
      <c r="M81" s="43"/>
      <c r="N81" s="43"/>
      <c r="O81" s="43"/>
      <c r="P81" s="43"/>
      <c r="Q81" s="43"/>
      <c r="R81" s="43"/>
      <c r="S81" s="43"/>
      <c r="T81" s="43"/>
      <c r="U81" s="43"/>
      <c r="V81" s="67"/>
      <c r="W81" s="2"/>
    </row>
    <row r="82" spans="1:23" x14ac:dyDescent="0.25">
      <c r="A82" s="66"/>
      <c r="B82" s="63"/>
      <c r="C82" s="43"/>
      <c r="D82" s="43"/>
      <c r="E82" s="22"/>
      <c r="F82" s="43"/>
      <c r="G82" s="43"/>
      <c r="H82" s="43"/>
      <c r="I82" s="43"/>
      <c r="J82" s="43"/>
      <c r="K82" s="43"/>
      <c r="L82" s="43"/>
      <c r="M82" s="43"/>
      <c r="N82" s="43"/>
      <c r="O82" s="43"/>
      <c r="P82" s="43"/>
      <c r="Q82" s="43"/>
      <c r="R82" s="661" t="s">
        <v>127</v>
      </c>
      <c r="S82" s="661"/>
      <c r="T82" s="661"/>
      <c r="U82" s="661"/>
      <c r="V82" s="662"/>
      <c r="W82" s="2"/>
    </row>
    <row r="83" spans="1:23" x14ac:dyDescent="0.25">
      <c r="A83" s="66"/>
      <c r="B83" s="63"/>
      <c r="C83" s="43"/>
      <c r="D83" s="43"/>
      <c r="E83" s="22"/>
      <c r="F83" s="43"/>
      <c r="G83" s="43"/>
      <c r="H83" s="43"/>
      <c r="I83" s="43"/>
      <c r="J83" s="43"/>
      <c r="K83" s="43"/>
      <c r="L83" s="43"/>
      <c r="M83" s="43"/>
      <c r="N83" s="43"/>
      <c r="O83" s="43"/>
      <c r="P83" s="43"/>
      <c r="Q83" s="43"/>
      <c r="R83" s="661"/>
      <c r="S83" s="661"/>
      <c r="T83" s="661"/>
      <c r="U83" s="661"/>
      <c r="V83" s="662"/>
      <c r="W83" s="2"/>
    </row>
    <row r="84" spans="1:23" x14ac:dyDescent="0.25">
      <c r="A84" s="66"/>
      <c r="B84" s="63"/>
      <c r="C84" s="43"/>
      <c r="D84" s="43"/>
      <c r="E84" s="22"/>
      <c r="F84" s="43"/>
      <c r="G84" s="43"/>
      <c r="H84" s="43"/>
      <c r="I84" s="43"/>
      <c r="J84" s="43"/>
      <c r="K84" s="43"/>
      <c r="L84" s="43"/>
      <c r="M84" s="43"/>
      <c r="N84" s="43"/>
      <c r="O84" s="43"/>
      <c r="P84" s="43"/>
      <c r="Q84" s="43"/>
      <c r="R84" s="43"/>
      <c r="S84" s="63"/>
      <c r="T84" s="43"/>
      <c r="U84" s="43"/>
      <c r="V84" s="67"/>
      <c r="W84" s="2"/>
    </row>
    <row r="85" spans="1:23" x14ac:dyDescent="0.25">
      <c r="A85" s="68"/>
      <c r="B85" s="69"/>
      <c r="C85" s="70"/>
      <c r="D85" s="70"/>
      <c r="E85" s="71"/>
      <c r="F85" s="70"/>
      <c r="G85" s="70"/>
      <c r="H85" s="70"/>
      <c r="I85" s="70"/>
      <c r="J85" s="70"/>
      <c r="K85" s="70"/>
      <c r="L85" s="70"/>
      <c r="M85" s="70"/>
      <c r="N85" s="70"/>
      <c r="O85" s="70"/>
      <c r="P85" s="70"/>
      <c r="Q85" s="70"/>
      <c r="R85" s="70"/>
      <c r="S85" s="69"/>
      <c r="T85" s="70"/>
      <c r="U85" s="70"/>
      <c r="V85" s="72"/>
      <c r="W85" s="2"/>
    </row>
    <row r="86" spans="1:23" x14ac:dyDescent="0.25">
      <c r="A86" s="3"/>
      <c r="B86" s="2"/>
      <c r="C86" s="3"/>
      <c r="D86" s="3"/>
      <c r="E86" s="4"/>
      <c r="F86" s="3"/>
      <c r="G86" s="3"/>
      <c r="H86" s="3"/>
      <c r="I86" s="3"/>
      <c r="J86" s="3"/>
      <c r="K86" s="3"/>
      <c r="L86" s="3"/>
      <c r="M86" s="3"/>
      <c r="N86" s="3"/>
      <c r="O86" s="3"/>
      <c r="P86" s="3"/>
      <c r="Q86" s="3"/>
      <c r="R86" s="3"/>
      <c r="S86" s="2"/>
      <c r="T86" s="3"/>
      <c r="U86" s="3"/>
      <c r="V86" s="3"/>
      <c r="W86" s="2"/>
    </row>
  </sheetData>
  <sheetProtection algorithmName="SHA-512" hashValue="tsyus5Lxk72acLenHWZgCN0yLpgpRratkcHuo/QCYNETQP/LhMxJnguKIBeJAGTiBmdh9Zm0BxEpMgbSn2JfeA==" saltValue="ENzoHOVWlQ8Kq5pKnPTG9w==" spinCount="100000" sheet="1" objects="1" scenarios="1" selectLockedCells="1"/>
  <mergeCells count="12">
    <mergeCell ref="F15:I15"/>
    <mergeCell ref="R49:V50"/>
    <mergeCell ref="R82:V83"/>
    <mergeCell ref="U11:V11"/>
    <mergeCell ref="U12:V12"/>
    <mergeCell ref="A11:F11"/>
    <mergeCell ref="A12:C12"/>
    <mergeCell ref="A3:J3"/>
    <mergeCell ref="A6:B6"/>
    <mergeCell ref="C6:G6"/>
    <mergeCell ref="P11:T11"/>
    <mergeCell ref="P12:T12"/>
  </mergeCells>
  <printOptions horizontalCentered="1"/>
  <pageMargins left="0.15" right="0.15" top="0.4" bottom="0.4" header="0.3" footer="0.3"/>
  <pageSetup scale="45" fitToHeight="0" orientation="landscape" r:id="rId1"/>
  <headerFooter>
    <oddFooter>&amp;L&amp;F; &amp;A&amp;R&amp;12Printed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Intro</vt:lpstr>
      <vt:lpstr>1-Budget Input</vt:lpstr>
      <vt:lpstr>2-Weekly Input</vt:lpstr>
      <vt:lpstr>3-Monthly Input</vt:lpstr>
      <vt:lpstr>Budget Tables</vt:lpstr>
      <vt:lpstr>Summary Table Report</vt:lpstr>
      <vt:lpstr>Attendance</vt:lpstr>
      <vt:lpstr>Wkly Giving</vt:lpstr>
      <vt:lpstr>Moving Averages</vt:lpstr>
      <vt:lpstr>By Service</vt:lpstr>
      <vt:lpstr>Total Income</vt:lpstr>
      <vt:lpstr>Inc 1</vt:lpstr>
      <vt:lpstr>Inc 2</vt:lpstr>
      <vt:lpstr>Inc 3</vt:lpstr>
      <vt:lpstr>Total Expense</vt:lpstr>
      <vt:lpstr>Exp 1</vt:lpstr>
      <vt:lpstr>Exp 2</vt:lpstr>
      <vt:lpstr>Exp 3</vt:lpstr>
      <vt:lpstr>Exp 4</vt:lpstr>
      <vt:lpstr>Exp 5</vt:lpstr>
      <vt:lpstr>Exp 6</vt:lpstr>
      <vt:lpstr>Exp 7</vt:lpstr>
      <vt:lpstr>Exp 8</vt:lpstr>
      <vt:lpstr>'1-Budget Input'!Print_Area</vt:lpstr>
      <vt:lpstr>'2-Weekly Input'!Print_Area</vt:lpstr>
      <vt:lpstr>'3-Monthly Input'!Print_Area</vt:lpstr>
      <vt:lpstr>Attendance!Print_Area</vt:lpstr>
      <vt:lpstr>'Budget Tables'!Print_Area</vt:lpstr>
      <vt:lpstr>'By Service'!Print_Area</vt:lpstr>
      <vt:lpstr>'Exp 1'!Print_Area</vt:lpstr>
      <vt:lpstr>'Exp 2'!Print_Area</vt:lpstr>
      <vt:lpstr>'Exp 3'!Print_Area</vt:lpstr>
      <vt:lpstr>'Exp 4'!Print_Area</vt:lpstr>
      <vt:lpstr>'Exp 5'!Print_Area</vt:lpstr>
      <vt:lpstr>'Exp 6'!Print_Area</vt:lpstr>
      <vt:lpstr>'Exp 7'!Print_Area</vt:lpstr>
      <vt:lpstr>'Exp 8'!Print_Area</vt:lpstr>
      <vt:lpstr>'Inc 1'!Print_Area</vt:lpstr>
      <vt:lpstr>'Inc 2'!Print_Area</vt:lpstr>
      <vt:lpstr>'Inc 3'!Print_Area</vt:lpstr>
      <vt:lpstr>Intro!Print_Area</vt:lpstr>
      <vt:lpstr>'Moving Averages'!Print_Area</vt:lpstr>
      <vt:lpstr>'Summary Table Report'!Print_Area</vt:lpstr>
      <vt:lpstr>'Total Expense'!Print_Area</vt:lpstr>
      <vt:lpstr>'Total Income'!Print_Area</vt:lpstr>
      <vt:lpstr>'Wkly Giving'!Print_Area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Eichelberger</dc:creator>
  <cp:lastModifiedBy>Paul Eichelberger</cp:lastModifiedBy>
  <cp:lastPrinted>2020-10-17T03:22:04Z</cp:lastPrinted>
  <dcterms:created xsi:type="dcterms:W3CDTF">2015-05-23T19:00:19Z</dcterms:created>
  <dcterms:modified xsi:type="dcterms:W3CDTF">2020-10-18T01:23:25Z</dcterms:modified>
</cp:coreProperties>
</file>